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otonac-my.sharepoint.com/personal/maw1n19_soton_ac_uk/Documents/PhD/Experiments/Experiment 5 (Chlorophyll HO1 lines)/"/>
    </mc:Choice>
  </mc:AlternateContent>
  <xr:revisionPtr revIDLastSave="494" documentId="8_{D27D5AE3-1C0E-46AC-8DCC-AB1C19D4FEB6}" xr6:coauthVersionLast="47" xr6:coauthVersionMax="47" xr10:uidLastSave="{FA27506F-AFA1-4FB2-9E37-D50A3D9AFAB4}"/>
  <bookViews>
    <workbookView xWindow="-120" yWindow="-120" windowWidth="29040" windowHeight="15840" xr2:uid="{052D05C6-E8F4-461B-A415-C5A6DACD39C3}"/>
  </bookViews>
  <sheets>
    <sheet name="Sheet1" sheetId="1" r:id="rId1"/>
    <sheet name="Sheet2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4" i="1" l="1"/>
  <c r="H4" i="1"/>
  <c r="I4" i="1"/>
  <c r="G5" i="1"/>
  <c r="H5" i="1"/>
  <c r="I5" i="1"/>
  <c r="G6" i="1"/>
  <c r="H6" i="1"/>
  <c r="I6" i="1"/>
  <c r="G7" i="1"/>
  <c r="H7" i="1"/>
  <c r="I7" i="1"/>
  <c r="G8" i="1"/>
  <c r="H8" i="1"/>
  <c r="I8" i="1"/>
  <c r="G9" i="1"/>
  <c r="H9" i="1"/>
  <c r="I9" i="1"/>
  <c r="G10" i="1"/>
  <c r="H10" i="1"/>
  <c r="I10" i="1"/>
  <c r="G11" i="1"/>
  <c r="H11" i="1"/>
  <c r="I11" i="1"/>
  <c r="G12" i="1"/>
  <c r="H12" i="1"/>
  <c r="I12" i="1"/>
  <c r="G13" i="1"/>
  <c r="H13" i="1"/>
  <c r="I13" i="1"/>
  <c r="G14" i="1"/>
  <c r="H14" i="1"/>
  <c r="I14" i="1"/>
  <c r="G15" i="1"/>
  <c r="H15" i="1"/>
  <c r="I15" i="1"/>
  <c r="G16" i="1"/>
  <c r="H16" i="1"/>
  <c r="I16" i="1"/>
  <c r="G17" i="1"/>
  <c r="H17" i="1"/>
  <c r="I17" i="1"/>
  <c r="G18" i="1"/>
  <c r="H18" i="1"/>
  <c r="I18" i="1"/>
  <c r="G19" i="1"/>
  <c r="H19" i="1"/>
  <c r="I19" i="1"/>
  <c r="G20" i="1"/>
  <c r="H20" i="1"/>
  <c r="I20" i="1"/>
  <c r="G21" i="1"/>
  <c r="H21" i="1"/>
  <c r="I21" i="1"/>
  <c r="G22" i="1"/>
  <c r="H22" i="1"/>
  <c r="I22" i="1"/>
  <c r="G23" i="1"/>
  <c r="H23" i="1"/>
  <c r="I23" i="1"/>
  <c r="G24" i="1"/>
  <c r="H24" i="1"/>
  <c r="I24" i="1"/>
  <c r="G25" i="1"/>
  <c r="H25" i="1"/>
  <c r="I25" i="1"/>
  <c r="M76" i="2"/>
  <c r="T75" i="2"/>
  <c r="G26" i="1"/>
  <c r="H26" i="1"/>
  <c r="K26" i="1" s="1"/>
  <c r="I26" i="1"/>
  <c r="J80" i="2"/>
  <c r="J78" i="2"/>
  <c r="Q26" i="1" l="1"/>
  <c r="Y26" i="1"/>
  <c r="AC26" i="1" s="1"/>
  <c r="L26" i="1"/>
  <c r="K25" i="1"/>
  <c r="U25" i="1" s="1"/>
  <c r="K24" i="1"/>
  <c r="Q24" i="1" s="1"/>
  <c r="R26" i="1"/>
  <c r="V26" i="1"/>
  <c r="Q25" i="1"/>
  <c r="Y25" i="1"/>
  <c r="AC25" i="1" s="1"/>
  <c r="J25" i="1"/>
  <c r="J26" i="1"/>
  <c r="U26" i="1"/>
  <c r="L25" i="1"/>
  <c r="J24" i="1"/>
  <c r="L24" i="1"/>
  <c r="O75" i="2"/>
  <c r="P75" i="2"/>
  <c r="Q75" i="2"/>
  <c r="R75" i="2"/>
  <c r="S75" i="2"/>
  <c r="N75" i="2"/>
  <c r="M75" i="2"/>
  <c r="J82" i="2"/>
  <c r="H82" i="2"/>
  <c r="G82" i="2"/>
  <c r="J81" i="2"/>
  <c r="H81" i="2"/>
  <c r="G81" i="2"/>
  <c r="H80" i="2"/>
  <c r="G80" i="2"/>
  <c r="J79" i="2"/>
  <c r="H79" i="2"/>
  <c r="G79" i="2"/>
  <c r="H78" i="2"/>
  <c r="G78" i="2"/>
  <c r="J77" i="2"/>
  <c r="H77" i="2"/>
  <c r="G77" i="2"/>
  <c r="J76" i="2"/>
  <c r="H76" i="2"/>
  <c r="G76" i="2"/>
  <c r="H75" i="2"/>
  <c r="G75" i="2"/>
  <c r="K23" i="1"/>
  <c r="Q23" i="1" s="1"/>
  <c r="J23" i="1"/>
  <c r="T23" i="1" s="1"/>
  <c r="L23" i="1"/>
  <c r="K20" i="1"/>
  <c r="L5" i="1"/>
  <c r="K8" i="1"/>
  <c r="Y8" i="1" s="1"/>
  <c r="AC8" i="1" s="1"/>
  <c r="L8" i="1"/>
  <c r="K11" i="1"/>
  <c r="Y11" i="1" s="1"/>
  <c r="AC11" i="1" s="1"/>
  <c r="L11" i="1"/>
  <c r="K14" i="1"/>
  <c r="J14" i="1"/>
  <c r="K17" i="1"/>
  <c r="Y17" i="1" s="1"/>
  <c r="AC17" i="1" s="1"/>
  <c r="L17" i="1"/>
  <c r="J17" i="1"/>
  <c r="P17" i="1"/>
  <c r="J18" i="1"/>
  <c r="X18" i="1" s="1"/>
  <c r="I3" i="1"/>
  <c r="H3" i="1"/>
  <c r="G3" i="1"/>
  <c r="Y24" i="1" l="1"/>
  <c r="AC24" i="1" s="1"/>
  <c r="U24" i="1"/>
  <c r="M23" i="1"/>
  <c r="AA23" i="1" s="1"/>
  <c r="AE23" i="1" s="1"/>
  <c r="V23" i="1"/>
  <c r="R23" i="1"/>
  <c r="U23" i="1"/>
  <c r="Y23" i="1"/>
  <c r="AC23" i="1" s="1"/>
  <c r="X23" i="1"/>
  <c r="P23" i="1"/>
  <c r="Y20" i="1"/>
  <c r="AC20" i="1" s="1"/>
  <c r="U20" i="1"/>
  <c r="Q20" i="1"/>
  <c r="L20" i="1"/>
  <c r="J20" i="1"/>
  <c r="M20" i="1" s="1"/>
  <c r="M17" i="1"/>
  <c r="AA17" i="1" s="1"/>
  <c r="AE17" i="1" s="1"/>
  <c r="T17" i="1"/>
  <c r="X17" i="1"/>
  <c r="X14" i="1"/>
  <c r="T14" i="1"/>
  <c r="P14" i="1"/>
  <c r="Y14" i="1"/>
  <c r="AC14" i="1" s="1"/>
  <c r="Q14" i="1"/>
  <c r="U14" i="1"/>
  <c r="M14" i="1"/>
  <c r="AA14" i="1" s="1"/>
  <c r="AE14" i="1" s="1"/>
  <c r="L14" i="1"/>
  <c r="V14" i="1" s="1"/>
  <c r="V11" i="1"/>
  <c r="R11" i="1"/>
  <c r="R5" i="1"/>
  <c r="V5" i="1"/>
  <c r="J5" i="1"/>
  <c r="X5" i="1" s="1"/>
  <c r="K21" i="1"/>
  <c r="Q21" i="1" s="1"/>
  <c r="AB18" i="1"/>
  <c r="K16" i="1"/>
  <c r="Y16" i="1" s="1"/>
  <c r="AC16" i="1" s="1"/>
  <c r="L15" i="1"/>
  <c r="R15" i="1" s="1"/>
  <c r="K13" i="1"/>
  <c r="Y13" i="1" s="1"/>
  <c r="AC13" i="1" s="1"/>
  <c r="K12" i="1"/>
  <c r="Y12" i="1" s="1"/>
  <c r="AC12" i="1" s="1"/>
  <c r="J10" i="1"/>
  <c r="T10" i="1" s="1"/>
  <c r="J9" i="1"/>
  <c r="T9" i="1" s="1"/>
  <c r="L9" i="1"/>
  <c r="R9" i="1" s="1"/>
  <c r="J6" i="1"/>
  <c r="T6" i="1" s="1"/>
  <c r="K3" i="1"/>
  <c r="Q3" i="1" s="1"/>
  <c r="Y3" i="1"/>
  <c r="AC3" i="1" s="1"/>
  <c r="M25" i="1"/>
  <c r="P25" i="1"/>
  <c r="T25" i="1"/>
  <c r="X25" i="1"/>
  <c r="R25" i="1"/>
  <c r="V25" i="1"/>
  <c r="P26" i="1"/>
  <c r="T26" i="1"/>
  <c r="X26" i="1"/>
  <c r="M26" i="1"/>
  <c r="M24" i="1"/>
  <c r="P24" i="1"/>
  <c r="T24" i="1"/>
  <c r="X24" i="1"/>
  <c r="R24" i="1"/>
  <c r="V24" i="1"/>
  <c r="J22" i="1"/>
  <c r="X22" i="1" s="1"/>
  <c r="L22" i="1"/>
  <c r="K22" i="1"/>
  <c r="L19" i="1"/>
  <c r="V19" i="1" s="1"/>
  <c r="J19" i="1"/>
  <c r="K19" i="1"/>
  <c r="L16" i="1"/>
  <c r="R16" i="1" s="1"/>
  <c r="J13" i="1"/>
  <c r="L13" i="1"/>
  <c r="R13" i="1" s="1"/>
  <c r="K10" i="1"/>
  <c r="L10" i="1"/>
  <c r="R10" i="1" s="1"/>
  <c r="K6" i="1"/>
  <c r="Y6" i="1" s="1"/>
  <c r="AC6" i="1" s="1"/>
  <c r="K7" i="1"/>
  <c r="Y7" i="1" s="1"/>
  <c r="AC7" i="1" s="1"/>
  <c r="L7" i="1"/>
  <c r="L4" i="1"/>
  <c r="V4" i="1" s="1"/>
  <c r="J4" i="1"/>
  <c r="K4" i="1"/>
  <c r="J21" i="1"/>
  <c r="T21" i="1"/>
  <c r="L21" i="1"/>
  <c r="L18" i="1"/>
  <c r="R18" i="1" s="1"/>
  <c r="P18" i="1"/>
  <c r="T18" i="1"/>
  <c r="K18" i="1"/>
  <c r="Y18" i="1" s="1"/>
  <c r="AC18" i="1" s="1"/>
  <c r="K15" i="1"/>
  <c r="L12" i="1"/>
  <c r="R12" i="1" s="1"/>
  <c r="K9" i="1"/>
  <c r="K5" i="1"/>
  <c r="Y5" i="1" s="1"/>
  <c r="AC5" i="1" s="1"/>
  <c r="R14" i="1"/>
  <c r="Q11" i="1"/>
  <c r="U11" i="1"/>
  <c r="V10" i="1"/>
  <c r="S17" i="1"/>
  <c r="R8" i="1"/>
  <c r="V8" i="1"/>
  <c r="R17" i="1"/>
  <c r="V17" i="1"/>
  <c r="Q16" i="1"/>
  <c r="U16" i="1"/>
  <c r="S14" i="1"/>
  <c r="W14" i="1"/>
  <c r="Q8" i="1"/>
  <c r="U8" i="1"/>
  <c r="Q17" i="1"/>
  <c r="U17" i="1"/>
  <c r="J15" i="1"/>
  <c r="X15" i="1" s="1"/>
  <c r="J11" i="1"/>
  <c r="X11" i="1" s="1"/>
  <c r="J7" i="1"/>
  <c r="J16" i="1"/>
  <c r="X16" i="1" s="1"/>
  <c r="J12" i="1"/>
  <c r="X12" i="1" s="1"/>
  <c r="J8" i="1"/>
  <c r="X8" i="1" s="1"/>
  <c r="L6" i="1"/>
  <c r="R6" i="1" s="1"/>
  <c r="M6" i="1"/>
  <c r="S6" i="1" s="1"/>
  <c r="J3" i="1"/>
  <c r="U3" i="1"/>
  <c r="L3" i="1"/>
  <c r="S23" i="1" l="1"/>
  <c r="U13" i="1"/>
  <c r="M13" i="1"/>
  <c r="AA13" i="1" s="1"/>
  <c r="AE13" i="1" s="1"/>
  <c r="W23" i="1"/>
  <c r="Q13" i="1"/>
  <c r="T5" i="1"/>
  <c r="V15" i="1"/>
  <c r="Q6" i="1"/>
  <c r="V12" i="1"/>
  <c r="P5" i="1"/>
  <c r="X6" i="1"/>
  <c r="AB6" i="1" s="1"/>
  <c r="AD6" i="1" s="1"/>
  <c r="P6" i="1"/>
  <c r="U6" i="1"/>
  <c r="U12" i="1"/>
  <c r="W17" i="1"/>
  <c r="M18" i="1"/>
  <c r="AA18" i="1" s="1"/>
  <c r="AE18" i="1" s="1"/>
  <c r="M4" i="1"/>
  <c r="AA4" i="1" s="1"/>
  <c r="AE4" i="1" s="1"/>
  <c r="Z23" i="1"/>
  <c r="AB23" i="1"/>
  <c r="AD23" i="1" s="1"/>
  <c r="W20" i="1"/>
  <c r="S20" i="1"/>
  <c r="AA20" i="1"/>
  <c r="AE20" i="1" s="1"/>
  <c r="T20" i="1"/>
  <c r="P20" i="1"/>
  <c r="X20" i="1"/>
  <c r="R20" i="1"/>
  <c r="V20" i="1"/>
  <c r="AB17" i="1"/>
  <c r="AD17" i="1" s="1"/>
  <c r="Z17" i="1"/>
  <c r="Z14" i="1"/>
  <c r="AB14" i="1"/>
  <c r="AD14" i="1" s="1"/>
  <c r="Z11" i="1"/>
  <c r="AB11" i="1"/>
  <c r="AD11" i="1" s="1"/>
  <c r="M11" i="1"/>
  <c r="AA11" i="1" s="1"/>
  <c r="AE11" i="1" s="1"/>
  <c r="AB8" i="1"/>
  <c r="AD8" i="1" s="1"/>
  <c r="Z8" i="1"/>
  <c r="AB5" i="1"/>
  <c r="AD5" i="1" s="1"/>
  <c r="Z5" i="1"/>
  <c r="M22" i="1"/>
  <c r="W22" i="1" s="1"/>
  <c r="M21" i="1"/>
  <c r="AA21" i="1" s="1"/>
  <c r="AE21" i="1" s="1"/>
  <c r="X21" i="1"/>
  <c r="U21" i="1"/>
  <c r="Y21" i="1"/>
  <c r="AC21" i="1" s="1"/>
  <c r="AD18" i="1"/>
  <c r="Z18" i="1"/>
  <c r="AB15" i="1"/>
  <c r="Q15" i="1"/>
  <c r="Y15" i="1"/>
  <c r="AC15" i="1" s="1"/>
  <c r="V13" i="1"/>
  <c r="Q12" i="1"/>
  <c r="Z12" i="1"/>
  <c r="AB12" i="1"/>
  <c r="AD12" i="1" s="1"/>
  <c r="X10" i="1"/>
  <c r="AB10" i="1" s="1"/>
  <c r="M10" i="1"/>
  <c r="AA10" i="1" s="1"/>
  <c r="AE10" i="1" s="1"/>
  <c r="P10" i="1"/>
  <c r="X9" i="1"/>
  <c r="P9" i="1"/>
  <c r="V9" i="1"/>
  <c r="M9" i="1"/>
  <c r="S9" i="1" s="1"/>
  <c r="Y9" i="1"/>
  <c r="AC9" i="1" s="1"/>
  <c r="AB9" i="1"/>
  <c r="U7" i="1"/>
  <c r="Q7" i="1"/>
  <c r="R4" i="1"/>
  <c r="T3" i="1"/>
  <c r="X3" i="1"/>
  <c r="P3" i="1"/>
  <c r="M3" i="1"/>
  <c r="W3" i="1" s="1"/>
  <c r="Z25" i="1"/>
  <c r="AB25" i="1"/>
  <c r="AD25" i="1" s="1"/>
  <c r="S26" i="1"/>
  <c r="W26" i="1"/>
  <c r="AA26" i="1"/>
  <c r="AE26" i="1" s="1"/>
  <c r="Z26" i="1"/>
  <c r="AB26" i="1"/>
  <c r="AD26" i="1" s="1"/>
  <c r="S25" i="1"/>
  <c r="W25" i="1"/>
  <c r="AA25" i="1"/>
  <c r="AE25" i="1" s="1"/>
  <c r="Z24" i="1"/>
  <c r="AB24" i="1"/>
  <c r="AD24" i="1" s="1"/>
  <c r="S24" i="1"/>
  <c r="W24" i="1"/>
  <c r="AA24" i="1"/>
  <c r="AE24" i="1" s="1"/>
  <c r="T22" i="1"/>
  <c r="P22" i="1"/>
  <c r="Q22" i="1"/>
  <c r="Y22" i="1"/>
  <c r="AC22" i="1" s="1"/>
  <c r="U22" i="1"/>
  <c r="V22" i="1"/>
  <c r="R22" i="1"/>
  <c r="AB22" i="1"/>
  <c r="R19" i="1"/>
  <c r="T19" i="1"/>
  <c r="X19" i="1"/>
  <c r="P19" i="1"/>
  <c r="U19" i="1"/>
  <c r="Y19" i="1"/>
  <c r="AC19" i="1" s="1"/>
  <c r="Q19" i="1"/>
  <c r="M19" i="1"/>
  <c r="V16" i="1"/>
  <c r="Z16" i="1"/>
  <c r="AB16" i="1"/>
  <c r="AD16" i="1" s="1"/>
  <c r="P13" i="1"/>
  <c r="T13" i="1"/>
  <c r="X13" i="1"/>
  <c r="W10" i="1"/>
  <c r="Q10" i="1"/>
  <c r="U10" i="1"/>
  <c r="Y10" i="1"/>
  <c r="AC10" i="1" s="1"/>
  <c r="V6" i="1"/>
  <c r="W6" i="1"/>
  <c r="AA6" i="1"/>
  <c r="AE6" i="1" s="1"/>
  <c r="M7" i="1"/>
  <c r="AA7" i="1" s="1"/>
  <c r="AE7" i="1" s="1"/>
  <c r="X7" i="1"/>
  <c r="R7" i="1"/>
  <c r="V7" i="1"/>
  <c r="W4" i="1"/>
  <c r="Q4" i="1"/>
  <c r="Y4" i="1"/>
  <c r="AC4" i="1" s="1"/>
  <c r="U4" i="1"/>
  <c r="P4" i="1"/>
  <c r="T4" i="1"/>
  <c r="X4" i="1"/>
  <c r="S4" i="1"/>
  <c r="W21" i="1"/>
  <c r="S21" i="1"/>
  <c r="P21" i="1"/>
  <c r="R21" i="1"/>
  <c r="V21" i="1"/>
  <c r="V18" i="1"/>
  <c r="Q18" i="1"/>
  <c r="U18" i="1"/>
  <c r="U15" i="1"/>
  <c r="U9" i="1"/>
  <c r="Q9" i="1"/>
  <c r="Q5" i="1"/>
  <c r="U5" i="1"/>
  <c r="M5" i="1"/>
  <c r="AA5" i="1" s="1"/>
  <c r="AE5" i="1" s="1"/>
  <c r="M12" i="1"/>
  <c r="AA12" i="1" s="1"/>
  <c r="AE12" i="1" s="1"/>
  <c r="P12" i="1"/>
  <c r="T12" i="1"/>
  <c r="M16" i="1"/>
  <c r="AA16" i="1" s="1"/>
  <c r="AE16" i="1" s="1"/>
  <c r="P16" i="1"/>
  <c r="T16" i="1"/>
  <c r="P15" i="1"/>
  <c r="T15" i="1"/>
  <c r="P7" i="1"/>
  <c r="T7" i="1"/>
  <c r="M8" i="1"/>
  <c r="AA8" i="1" s="1"/>
  <c r="AE8" i="1" s="1"/>
  <c r="P8" i="1"/>
  <c r="T8" i="1"/>
  <c r="P11" i="1"/>
  <c r="T11" i="1"/>
  <c r="M15" i="1"/>
  <c r="AA15" i="1" s="1"/>
  <c r="AE15" i="1" s="1"/>
  <c r="V3" i="1"/>
  <c r="R3" i="1"/>
  <c r="AA22" i="1" l="1"/>
  <c r="AE22" i="1" s="1"/>
  <c r="S22" i="1"/>
  <c r="W9" i="1"/>
  <c r="Z6" i="1"/>
  <c r="W13" i="1"/>
  <c r="S13" i="1"/>
  <c r="W18" i="1"/>
  <c r="W11" i="1"/>
  <c r="S18" i="1"/>
  <c r="S10" i="1"/>
  <c r="AB20" i="1"/>
  <c r="AD20" i="1" s="1"/>
  <c r="Z20" i="1"/>
  <c r="S11" i="1"/>
  <c r="AB21" i="1"/>
  <c r="AD21" i="1" s="1"/>
  <c r="Z21" i="1"/>
  <c r="Z15" i="1"/>
  <c r="AD15" i="1"/>
  <c r="Z10" i="1"/>
  <c r="AA9" i="1"/>
  <c r="AE9" i="1" s="1"/>
  <c r="AD9" i="1"/>
  <c r="Z9" i="1"/>
  <c r="AA3" i="1"/>
  <c r="AE3" i="1" s="1"/>
  <c r="S3" i="1"/>
  <c r="AB3" i="1"/>
  <c r="AD3" i="1" s="1"/>
  <c r="Z3" i="1"/>
  <c r="AD22" i="1"/>
  <c r="Z22" i="1"/>
  <c r="AA19" i="1"/>
  <c r="AE19" i="1" s="1"/>
  <c r="W19" i="1"/>
  <c r="S19" i="1"/>
  <c r="AB19" i="1"/>
  <c r="AD19" i="1" s="1"/>
  <c r="Z19" i="1"/>
  <c r="AB13" i="1"/>
  <c r="AD13" i="1" s="1"/>
  <c r="Z13" i="1"/>
  <c r="AD10" i="1"/>
  <c r="S7" i="1"/>
  <c r="W7" i="1"/>
  <c r="Z7" i="1"/>
  <c r="AB7" i="1"/>
  <c r="AD7" i="1" s="1"/>
  <c r="Z4" i="1"/>
  <c r="AB4" i="1"/>
  <c r="AD4" i="1" s="1"/>
  <c r="S5" i="1"/>
  <c r="W5" i="1"/>
  <c r="S15" i="1"/>
  <c r="W15" i="1"/>
  <c r="S8" i="1"/>
  <c r="W8" i="1"/>
  <c r="S12" i="1"/>
  <c r="W12" i="1"/>
  <c r="S16" i="1"/>
  <c r="W16" i="1"/>
</calcChain>
</file>

<file path=xl/sharedStrings.xml><?xml version="1.0" encoding="utf-8"?>
<sst xmlns="http://schemas.openxmlformats.org/spreadsheetml/2006/main" count="108" uniqueCount="72">
  <si>
    <t>ug ml</t>
  </si>
  <si>
    <t xml:space="preserve">ug 0.8ml-1 </t>
  </si>
  <si>
    <t>ug g FW</t>
  </si>
  <si>
    <t>Genoptype</t>
  </si>
  <si>
    <t>Treatment</t>
  </si>
  <si>
    <t>A470</t>
  </si>
  <si>
    <t>A647</t>
  </si>
  <si>
    <t>A663</t>
  </si>
  <si>
    <t>A750</t>
  </si>
  <si>
    <t>Adjusted A470</t>
  </si>
  <si>
    <t>Adjusted A647</t>
  </si>
  <si>
    <t>Adjuested A663</t>
  </si>
  <si>
    <t>Chlorophyll A</t>
  </si>
  <si>
    <t>Chlorophyll B</t>
  </si>
  <si>
    <t>Total Chlorophyll</t>
  </si>
  <si>
    <t>Carotenoids</t>
  </si>
  <si>
    <t>No. Seedlings</t>
  </si>
  <si>
    <t>Weight (g)</t>
  </si>
  <si>
    <t>Chl A (ng/seedling)</t>
  </si>
  <si>
    <t>Chl B (ng/seedling)</t>
  </si>
  <si>
    <t>Total Chl (ng/seedling)</t>
  </si>
  <si>
    <t>Carotenoids (ng/seedling)</t>
  </si>
  <si>
    <t>ChlA (per/g)</t>
  </si>
  <si>
    <t>Chl B (per g)</t>
  </si>
  <si>
    <t>Total chl (per g)</t>
  </si>
  <si>
    <t>Carotenoids (per g)</t>
  </si>
  <si>
    <t>Chl A</t>
  </si>
  <si>
    <t>Ch B</t>
  </si>
  <si>
    <t>Total Ch</t>
  </si>
  <si>
    <t>Col-0 R1</t>
  </si>
  <si>
    <t>3d D 3d WL</t>
  </si>
  <si>
    <t>Col-0 R2</t>
  </si>
  <si>
    <t>Col-0 R3</t>
  </si>
  <si>
    <t>gun5-1 R1</t>
  </si>
  <si>
    <t>gun5-1 R2</t>
  </si>
  <si>
    <t>gun5-1 R3</t>
  </si>
  <si>
    <t>gun6 R1</t>
  </si>
  <si>
    <t>gun6 R2</t>
  </si>
  <si>
    <t>gun6 R3</t>
  </si>
  <si>
    <t>Col-0</t>
  </si>
  <si>
    <t>gun5-1</t>
  </si>
  <si>
    <t>gun6</t>
  </si>
  <si>
    <t>Total chl</t>
  </si>
  <si>
    <t>Line</t>
  </si>
  <si>
    <t>BR1</t>
  </si>
  <si>
    <t>BR2</t>
  </si>
  <si>
    <t>BR3</t>
  </si>
  <si>
    <t>Mean</t>
  </si>
  <si>
    <t>SE</t>
  </si>
  <si>
    <t>Average</t>
  </si>
  <si>
    <t>gun5</t>
  </si>
  <si>
    <t>B48.5</t>
  </si>
  <si>
    <t>J6.6</t>
  </si>
  <si>
    <t>J24.5</t>
  </si>
  <si>
    <t>J29.4</t>
  </si>
  <si>
    <t>J41.5</t>
  </si>
  <si>
    <t xml:space="preserve"> </t>
  </si>
  <si>
    <t>B48.5 R1</t>
  </si>
  <si>
    <t>B48.5 R2</t>
  </si>
  <si>
    <t>B48.5 R3</t>
  </si>
  <si>
    <t>J6.6 R1</t>
  </si>
  <si>
    <t>J6.6 R2</t>
  </si>
  <si>
    <t>J6.6 R3</t>
  </si>
  <si>
    <t>J24.5 R1</t>
  </si>
  <si>
    <t>J24.5 R2</t>
  </si>
  <si>
    <t>J24.5 R3</t>
  </si>
  <si>
    <t>J29.4 R1</t>
  </si>
  <si>
    <t>J29.4 R2</t>
  </si>
  <si>
    <t>J29.4 R3</t>
  </si>
  <si>
    <t>J41.5 R1</t>
  </si>
  <si>
    <t>J41.5 R2</t>
  </si>
  <si>
    <t>J41.5 R3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</si>
</sst>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7" xfId="0" applyFill="1" applyBorder="1"/>
    <xf numFmtId="0" fontId="0" fillId="0" borderId="0" xfId="0" applyFill="1" applyBorder="1"/>
    <xf numFmtId="0" fontId="0" fillId="0" borderId="10" xfId="0" applyFill="1" applyBorder="1"/>
    <xf numFmtId="0" fontId="0" fillId="0" borderId="9" xfId="0" applyFill="1" applyBorder="1"/>
    <xf numFmtId="0" fontId="1" fillId="0" borderId="0" xfId="0" applyFont="1"/>
    <xf numFmtId="0" fontId="1" fillId="0" borderId="12" xfId="0" applyFont="1" applyFill="1" applyBorder="1"/>
    <xf numFmtId="0" fontId="0" fillId="2" borderId="4" xfId="0" applyFill="1" applyBorder="1"/>
    <xf numFmtId="0" fontId="0" fillId="2" borderId="0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0" xfId="0" applyFill="1"/>
    <xf numFmtId="0" fontId="0" fillId="2" borderId="8" xfId="0" applyFill="1" applyBorder="1"/>
    <xf numFmtId="0" fontId="0" fillId="2" borderId="7" xfId="0" applyFill="1" applyBorder="1"/>
    <xf numFmtId="0" fontId="0" fillId="0" borderId="0" xfId="0" applyFill="1"/>
    <xf numFmtId="0" fontId="0" fillId="0" borderId="11" xfId="0" applyFill="1" applyBorder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3" xfId="0" applyFont="1" applyFill="1" applyBorder="1"/>
    <xf numFmtId="0" fontId="0" fillId="0" borderId="8" xfId="0" applyFill="1" applyBorder="1"/>
    <xf numFmtId="0" fontId="0" fillId="0" borderId="0" xfId="0" applyFont="1"/>
    <xf numFmtId="0" fontId="2" fillId="0" borderId="0" xfId="0" applyFont="1"/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/>
    <xf numFmtId="0" fontId="1" fillId="0" borderId="10" xfId="0" applyFont="1" applyFill="1" applyBorder="1" applyAlignment="1">
      <alignment horizontal="center"/>
    </xf>
    <xf numFmtId="0" fontId="0" fillId="0" borderId="10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800" b="0" i="0" baseline="0">
                <a:effectLst/>
              </a:rPr>
              <a:t>Chlorophyll Content of plastid-targetted HO1 overexpressing lines</a:t>
            </a:r>
            <a:endParaRPr lang="en-GB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4FBA-40AF-88AE-7CE34DF33190}"/>
              </c:ext>
            </c:extLst>
          </c:dPt>
          <c:dPt>
            <c:idx val="1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FBA-40AF-88AE-7CE34DF33190}"/>
              </c:ext>
            </c:extLst>
          </c:dPt>
          <c:dPt>
            <c:idx val="2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4FBA-40AF-88AE-7CE34DF33190}"/>
              </c:ext>
            </c:extLst>
          </c:dPt>
          <c:dPt>
            <c:idx val="3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FBA-40AF-88AE-7CE34DF33190}"/>
              </c:ext>
            </c:extLst>
          </c:dPt>
          <c:dPt>
            <c:idx val="4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4FBA-40AF-88AE-7CE34DF33190}"/>
              </c:ext>
            </c:extLst>
          </c:dPt>
          <c:dPt>
            <c:idx val="5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FBA-40AF-88AE-7CE34DF33190}"/>
              </c:ext>
            </c:extLst>
          </c:dPt>
          <c:dPt>
            <c:idx val="6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4FBA-40AF-88AE-7CE34DF33190}"/>
              </c:ext>
            </c:extLst>
          </c:dPt>
          <c:dPt>
            <c:idx val="7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FBA-40AF-88AE-7CE34DF33190}"/>
              </c:ext>
            </c:extLst>
          </c:dPt>
          <c:errBars>
            <c:errBarType val="both"/>
            <c:errValType val="cust"/>
            <c:noEndCap val="0"/>
            <c:plus>
              <c:numRef>
                <c:f>Sheet2!$M$76:$T$76</c:f>
                <c:numCache>
                  <c:formatCode>General</c:formatCode>
                  <c:ptCount val="8"/>
                  <c:pt idx="0">
                    <c:v>2.383152669525157E-2</c:v>
                  </c:pt>
                  <c:pt idx="1">
                    <c:v>5.2375670094007391E-3</c:v>
                  </c:pt>
                  <c:pt idx="2">
                    <c:v>1.9611104778670615E-2</c:v>
                  </c:pt>
                  <c:pt idx="3">
                    <c:v>1.0441328338695826E-2</c:v>
                  </c:pt>
                  <c:pt idx="4">
                    <c:v>3.2706131376694873E-3</c:v>
                  </c:pt>
                  <c:pt idx="5">
                    <c:v>3.3018073895438163E-2</c:v>
                  </c:pt>
                  <c:pt idx="6">
                    <c:v>3.6473909282491508E-2</c:v>
                  </c:pt>
                  <c:pt idx="7">
                    <c:v>1.0654668008671162E-2</c:v>
                  </c:pt>
                </c:numCache>
              </c:numRef>
            </c:plus>
            <c:minus>
              <c:numRef>
                <c:f>Sheet2!$M$76:$T$76</c:f>
                <c:numCache>
                  <c:formatCode>General</c:formatCode>
                  <c:ptCount val="8"/>
                  <c:pt idx="0">
                    <c:v>2.383152669525157E-2</c:v>
                  </c:pt>
                  <c:pt idx="1">
                    <c:v>5.2375670094007391E-3</c:v>
                  </c:pt>
                  <c:pt idx="2">
                    <c:v>1.9611104778670615E-2</c:v>
                  </c:pt>
                  <c:pt idx="3">
                    <c:v>1.0441328338695826E-2</c:v>
                  </c:pt>
                  <c:pt idx="4">
                    <c:v>3.2706131376694873E-3</c:v>
                  </c:pt>
                  <c:pt idx="5">
                    <c:v>3.3018073895438163E-2</c:v>
                  </c:pt>
                  <c:pt idx="6">
                    <c:v>3.6473909282491508E-2</c:v>
                  </c:pt>
                  <c:pt idx="7">
                    <c:v>1.0654668008671162E-2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Sheet2!$M$72:$T$72</c:f>
              <c:strCache>
                <c:ptCount val="8"/>
                <c:pt idx="0">
                  <c:v>Col-0</c:v>
                </c:pt>
                <c:pt idx="1">
                  <c:v>gun5-1</c:v>
                </c:pt>
                <c:pt idx="2">
                  <c:v>gun6</c:v>
                </c:pt>
                <c:pt idx="3">
                  <c:v>B48.5</c:v>
                </c:pt>
                <c:pt idx="4">
                  <c:v>J6.6</c:v>
                </c:pt>
                <c:pt idx="5">
                  <c:v>J24.5</c:v>
                </c:pt>
                <c:pt idx="6">
                  <c:v>J29.4</c:v>
                </c:pt>
                <c:pt idx="7">
                  <c:v>J41.5</c:v>
                </c:pt>
              </c:strCache>
            </c:strRef>
          </c:cat>
          <c:val>
            <c:numRef>
              <c:f>Sheet2!$M$75:$T$75</c:f>
              <c:numCache>
                <c:formatCode>General</c:formatCode>
                <c:ptCount val="8"/>
                <c:pt idx="0">
                  <c:v>0.29052580000000006</c:v>
                </c:pt>
                <c:pt idx="1">
                  <c:v>0.11942831666666667</c:v>
                </c:pt>
                <c:pt idx="2">
                  <c:v>0.25573011666666667</c:v>
                </c:pt>
                <c:pt idx="3">
                  <c:v>0.30993660333333334</c:v>
                </c:pt>
                <c:pt idx="4">
                  <c:v>0.31195300000000004</c:v>
                </c:pt>
                <c:pt idx="5">
                  <c:v>0.27803015000000003</c:v>
                </c:pt>
                <c:pt idx="6">
                  <c:v>0.2879756</c:v>
                </c:pt>
                <c:pt idx="7">
                  <c:v>0.31742341666666674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BA-40AF-88AE-7CE34DF331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05106176"/>
        <c:axId val="705112080"/>
      </c:barChart>
      <c:catAx>
        <c:axId val="7051061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Line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5112080"/>
        <c:crosses val="autoZero"/>
        <c:auto val="1"/>
        <c:lblAlgn val="ctr"/>
        <c:lblOffset val="100"/>
        <c:noMultiLvlLbl val="0"/>
      </c:catAx>
      <c:valAx>
        <c:axId val="70511208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Total Chlorophyll</a:t>
                </a:r>
                <a:r>
                  <a:rPr lang="en-GB" baseline="0"/>
                  <a:t> (ng/seedling)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51061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233361</xdr:colOff>
      <xdr:row>81</xdr:row>
      <xdr:rowOff>138112</xdr:rowOff>
    </xdr:from>
    <xdr:to>
      <xdr:col>21</xdr:col>
      <xdr:colOff>142874</xdr:colOff>
      <xdr:row>99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8EBEED8-5D99-4643-B622-A6A45327350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BE79E-D2B9-4029-91E2-240804D5D33E}">
  <dimension ref="A1:AG33"/>
  <sheetViews>
    <sheetView tabSelected="1" workbookViewId="0">
      <selection activeCell="H32" sqref="H32"/>
    </sheetView>
  </sheetViews>
  <sheetFormatPr defaultColWidth="9.140625" defaultRowHeight="15" x14ac:dyDescent="0.25"/>
  <cols>
    <col min="1" max="1" width="11" style="14" customWidth="1"/>
    <col min="2" max="2" width="12.85546875" style="14" customWidth="1"/>
    <col min="3" max="6" width="9.140625" style="14"/>
    <col min="7" max="7" width="15.7109375" style="14" customWidth="1"/>
    <col min="8" max="8" width="15.5703125" style="14" customWidth="1"/>
    <col min="9" max="9" width="15.140625" style="14" customWidth="1"/>
    <col min="10" max="10" width="14.140625" style="14" customWidth="1"/>
    <col min="11" max="11" width="13" style="14" customWidth="1"/>
    <col min="12" max="12" width="16.5703125" style="14" customWidth="1"/>
    <col min="13" max="13" width="13.28515625" style="14" customWidth="1"/>
    <col min="14" max="14" width="12.7109375" style="14" customWidth="1"/>
    <col min="15" max="15" width="11.5703125" style="14" customWidth="1"/>
    <col min="16" max="16" width="17.7109375" style="14" customWidth="1"/>
    <col min="17" max="17" width="18.140625" style="14" customWidth="1"/>
    <col min="18" max="18" width="22.28515625" style="14" customWidth="1"/>
    <col min="19" max="19" width="23.85546875" style="14" customWidth="1"/>
    <col min="20" max="20" width="12.7109375" style="14" customWidth="1"/>
    <col min="21" max="21" width="12" style="14" customWidth="1"/>
    <col min="22" max="22" width="15.42578125" style="14" customWidth="1"/>
    <col min="23" max="23" width="17.7109375" style="14" customWidth="1"/>
    <col min="24" max="24" width="11.42578125" style="14" customWidth="1"/>
    <col min="25" max="26" width="9.140625" style="14"/>
    <col min="27" max="27" width="11.85546875" style="14" customWidth="1"/>
    <col min="28" max="30" width="9.140625" style="14"/>
    <col min="31" max="31" width="11.28515625" style="14" customWidth="1"/>
    <col min="32" max="16384" width="9.140625" style="14"/>
  </cols>
  <sheetData>
    <row r="1" spans="1:33" ht="15.75" thickBot="1" x14ac:dyDescent="0.3">
      <c r="I1" s="15"/>
      <c r="J1" s="25" t="s">
        <v>0</v>
      </c>
      <c r="K1" s="26"/>
      <c r="L1" s="26"/>
      <c r="M1" s="26"/>
      <c r="N1" s="4"/>
      <c r="X1" s="27" t="s">
        <v>1</v>
      </c>
      <c r="Y1" s="28"/>
      <c r="Z1" s="28"/>
      <c r="AA1" s="29"/>
      <c r="AB1" s="30" t="s">
        <v>2</v>
      </c>
      <c r="AC1" s="25"/>
      <c r="AD1" s="25"/>
      <c r="AE1" s="31"/>
    </row>
    <row r="2" spans="1:33" ht="15.75" thickBot="1" x14ac:dyDescent="0.3">
      <c r="A2" s="16" t="s">
        <v>3</v>
      </c>
      <c r="B2" s="17" t="s">
        <v>4</v>
      </c>
      <c r="C2" s="17" t="s">
        <v>5</v>
      </c>
      <c r="D2" s="17" t="s">
        <v>6</v>
      </c>
      <c r="E2" s="17" t="s">
        <v>7</v>
      </c>
      <c r="F2" s="17" t="s">
        <v>8</v>
      </c>
      <c r="G2" s="17" t="s">
        <v>9</v>
      </c>
      <c r="H2" s="17" t="s">
        <v>10</v>
      </c>
      <c r="I2" s="17" t="s">
        <v>11</v>
      </c>
      <c r="J2" s="16" t="s">
        <v>12</v>
      </c>
      <c r="K2" s="17" t="s">
        <v>13</v>
      </c>
      <c r="L2" s="17" t="s">
        <v>14</v>
      </c>
      <c r="M2" s="18" t="s">
        <v>15</v>
      </c>
      <c r="N2" s="17" t="s">
        <v>16</v>
      </c>
      <c r="O2" s="17" t="s">
        <v>17</v>
      </c>
      <c r="P2" s="17" t="s">
        <v>18</v>
      </c>
      <c r="Q2" s="17" t="s">
        <v>19</v>
      </c>
      <c r="R2" s="17" t="s">
        <v>20</v>
      </c>
      <c r="S2" s="17" t="s">
        <v>21</v>
      </c>
      <c r="T2" s="17" t="s">
        <v>22</v>
      </c>
      <c r="U2" s="17" t="s">
        <v>23</v>
      </c>
      <c r="V2" s="17" t="s">
        <v>24</v>
      </c>
      <c r="W2" s="18" t="s">
        <v>25</v>
      </c>
      <c r="X2" s="6" t="s">
        <v>26</v>
      </c>
      <c r="Y2" s="6" t="s">
        <v>27</v>
      </c>
      <c r="Z2" s="6" t="s">
        <v>28</v>
      </c>
      <c r="AA2" s="6" t="s">
        <v>15</v>
      </c>
      <c r="AB2" s="16" t="s">
        <v>26</v>
      </c>
      <c r="AC2" s="16" t="s">
        <v>27</v>
      </c>
      <c r="AD2" s="6" t="s">
        <v>28</v>
      </c>
      <c r="AE2" s="6" t="s">
        <v>15</v>
      </c>
    </row>
    <row r="3" spans="1:33" x14ac:dyDescent="0.25">
      <c r="A3" s="7" t="s">
        <v>29</v>
      </c>
      <c r="B3" s="8" t="s">
        <v>30</v>
      </c>
      <c r="C3" s="9">
        <v>0.84860000000000002</v>
      </c>
      <c r="D3" s="9">
        <v>0.36580000000000001</v>
      </c>
      <c r="E3" s="9">
        <v>0.50019999999999998</v>
      </c>
      <c r="F3" s="9">
        <v>0.11799999999999999</v>
      </c>
      <c r="G3" s="9">
        <f t="shared" ref="G3:G23" si="0">C3-F3</f>
        <v>0.73060000000000003</v>
      </c>
      <c r="H3" s="9">
        <f t="shared" ref="H3:H23" si="1">D3-F3</f>
        <v>0.24780000000000002</v>
      </c>
      <c r="I3" s="9">
        <f t="shared" ref="I3:I23" si="2">E3-F3</f>
        <v>0.38219999999999998</v>
      </c>
      <c r="J3" s="7">
        <f>(12.25*I3)-(2.79*H3)</f>
        <v>3.9905879999999998</v>
      </c>
      <c r="K3" s="9">
        <f>(21.5*H3)-(5.1*I3)</f>
        <v>3.3784800000000006</v>
      </c>
      <c r="L3" s="9">
        <f>(7.15*I3)+(18.71*H3)</f>
        <v>7.3690680000000004</v>
      </c>
      <c r="M3" s="10">
        <f>((1000*G3)-(1.82*J3)-(85.02*K3))/198</f>
        <v>2.2025189911111109</v>
      </c>
      <c r="N3" s="9">
        <v>30</v>
      </c>
      <c r="O3" s="9">
        <v>1.137E-2</v>
      </c>
      <c r="P3" s="9">
        <f t="shared" ref="P3:P23" si="3">J3/N3</f>
        <v>0.13301959999999999</v>
      </c>
      <c r="Q3" s="9">
        <f t="shared" ref="Q3:Q23" si="4">K3/N3</f>
        <v>0.11261600000000002</v>
      </c>
      <c r="R3" s="9">
        <f t="shared" ref="R3:R23" si="5">L3/N3</f>
        <v>0.24563560000000001</v>
      </c>
      <c r="S3" s="9">
        <f t="shared" ref="S3:S23" si="6">M3/N3</f>
        <v>7.3417299703703698E-2</v>
      </c>
      <c r="T3" s="9">
        <f>(1/O3)*J3</f>
        <v>350.97519788918208</v>
      </c>
      <c r="U3" s="9">
        <f>(1/O3)*K3</f>
        <v>297.13984168865443</v>
      </c>
      <c r="V3" s="9">
        <f>(1/O3)*L3</f>
        <v>648.11503957783646</v>
      </c>
      <c r="W3" s="10">
        <f>(1/O3)*M3</f>
        <v>193.71319183035277</v>
      </c>
      <c r="X3" s="11">
        <f>J3*0.8</f>
        <v>3.1924703999999999</v>
      </c>
      <c r="Y3" s="11">
        <f>K3*0.8</f>
        <v>2.7027840000000007</v>
      </c>
      <c r="Z3" s="8">
        <f>X3+Y3</f>
        <v>5.8952544000000007</v>
      </c>
      <c r="AA3" s="8">
        <f>M3*0.8</f>
        <v>1.7620151928888887</v>
      </c>
      <c r="AB3" s="8">
        <f>(X3/O3)</f>
        <v>280.78015831134564</v>
      </c>
      <c r="AC3" s="11">
        <f>(Y3/O3)</f>
        <v>237.71187335092355</v>
      </c>
      <c r="AD3" s="8">
        <f>AB3+AC3</f>
        <v>518.49203166226926</v>
      </c>
      <c r="AE3" s="12">
        <f>(AA3/O3)</f>
        <v>154.9705534642822</v>
      </c>
    </row>
    <row r="4" spans="1:33" x14ac:dyDescent="0.25">
      <c r="A4" s="1" t="s">
        <v>31</v>
      </c>
      <c r="B4" s="2" t="s">
        <v>30</v>
      </c>
      <c r="C4" s="14">
        <v>0.8145</v>
      </c>
      <c r="D4" s="14">
        <v>0.439</v>
      </c>
      <c r="E4" s="14">
        <v>0.60940000000000005</v>
      </c>
      <c r="F4" s="14">
        <v>9.7000000000000003E-2</v>
      </c>
      <c r="G4" s="14">
        <f t="shared" si="0"/>
        <v>0.71750000000000003</v>
      </c>
      <c r="H4" s="14">
        <f t="shared" si="1"/>
        <v>0.34199999999999997</v>
      </c>
      <c r="I4" s="19">
        <f t="shared" si="2"/>
        <v>0.51240000000000008</v>
      </c>
      <c r="J4" s="14">
        <f t="shared" ref="J4:J23" si="7">(12.25*I4)-(2.79*H4)</f>
        <v>5.3227200000000012</v>
      </c>
      <c r="K4" s="14">
        <f t="shared" ref="K4:K23" si="8">(21.5*H4)-(5.1*I4)</f>
        <v>4.7397599999999995</v>
      </c>
      <c r="L4" s="14">
        <f t="shared" ref="L4:L23" si="9">(7.15*I4)+(18.71*H4)</f>
        <v>10.062480000000001</v>
      </c>
      <c r="M4" s="19">
        <f t="shared" ref="M4:M23" si="10">((1000*G4)-(1.82*J4)-(85.02*K4))/198</f>
        <v>1.5395871434343436</v>
      </c>
      <c r="N4" s="14">
        <v>30</v>
      </c>
      <c r="O4" s="14">
        <v>1.5820000000000001E-2</v>
      </c>
      <c r="P4" s="14">
        <f t="shared" si="3"/>
        <v>0.17742400000000005</v>
      </c>
      <c r="Q4" s="14">
        <f t="shared" si="4"/>
        <v>0.15799199999999999</v>
      </c>
      <c r="R4" s="14">
        <f t="shared" si="5"/>
        <v>0.33541600000000005</v>
      </c>
      <c r="S4" s="14">
        <f t="shared" si="6"/>
        <v>5.1319571447811449E-2</v>
      </c>
      <c r="T4" s="14">
        <f t="shared" ref="T4:T23" si="11">(1/O4)*J4</f>
        <v>336.45512010113788</v>
      </c>
      <c r="U4" s="14">
        <f t="shared" ref="U4:U23" si="12">(1/O4)*K4</f>
        <v>299.60556257901385</v>
      </c>
      <c r="V4" s="14">
        <f t="shared" ref="V4:V23" si="13">(1/O4)*L4</f>
        <v>636.06068268015179</v>
      </c>
      <c r="W4" s="19">
        <f t="shared" ref="W4:W23" si="14">(1/O4)*M4</f>
        <v>97.319035615318811</v>
      </c>
      <c r="X4" s="14">
        <f t="shared" ref="X4:X23" si="15">J4*0.8</f>
        <v>4.2581760000000015</v>
      </c>
      <c r="Y4" s="14">
        <f t="shared" ref="Y4:Y23" si="16">K4*0.8</f>
        <v>3.7918079999999996</v>
      </c>
      <c r="Z4" s="2">
        <f t="shared" ref="Z4:Z23" si="17">X4+Y4</f>
        <v>8.049984000000002</v>
      </c>
      <c r="AA4" s="2">
        <f t="shared" ref="AA4:AA23" si="18">M4*0.8</f>
        <v>1.2316697147474749</v>
      </c>
      <c r="AB4" s="2">
        <f t="shared" ref="AB4:AB23" si="19">(X4/O4)</f>
        <v>269.16409608091033</v>
      </c>
      <c r="AC4" s="14">
        <f t="shared" ref="AC4:AC23" si="20">(Y4/O4)</f>
        <v>239.6844500632111</v>
      </c>
      <c r="AD4" s="2">
        <f t="shared" ref="AD4:AD23" si="21">AB4+AC4</f>
        <v>508.84854614412143</v>
      </c>
      <c r="AE4" s="19">
        <f t="shared" ref="AE4:AE23" si="22">(AA4/O4)</f>
        <v>77.855228492255051</v>
      </c>
    </row>
    <row r="5" spans="1:33" x14ac:dyDescent="0.25">
      <c r="A5" s="1" t="s">
        <v>32</v>
      </c>
      <c r="B5" s="2" t="s">
        <v>30</v>
      </c>
      <c r="G5" s="14">
        <f t="shared" si="0"/>
        <v>0</v>
      </c>
      <c r="H5" s="14">
        <f t="shared" si="1"/>
        <v>0</v>
      </c>
      <c r="I5" s="19">
        <f t="shared" si="2"/>
        <v>0</v>
      </c>
      <c r="J5" s="14">
        <f t="shared" si="7"/>
        <v>0</v>
      </c>
      <c r="K5" s="14">
        <f t="shared" si="8"/>
        <v>0</v>
      </c>
      <c r="L5" s="14">
        <f t="shared" si="9"/>
        <v>0</v>
      </c>
      <c r="M5" s="19">
        <f t="shared" si="10"/>
        <v>0</v>
      </c>
      <c r="N5" s="14">
        <v>30</v>
      </c>
      <c r="O5" s="14">
        <v>8.1200000000000005E-3</v>
      </c>
      <c r="P5" s="14">
        <f t="shared" si="3"/>
        <v>0</v>
      </c>
      <c r="Q5" s="14">
        <f t="shared" si="4"/>
        <v>0</v>
      </c>
      <c r="R5" s="14">
        <f t="shared" si="5"/>
        <v>0</v>
      </c>
      <c r="S5" s="14">
        <f t="shared" si="6"/>
        <v>0</v>
      </c>
      <c r="T5" s="14">
        <f t="shared" si="11"/>
        <v>0</v>
      </c>
      <c r="U5" s="14">
        <f t="shared" si="12"/>
        <v>0</v>
      </c>
      <c r="V5" s="14">
        <f t="shared" si="13"/>
        <v>0</v>
      </c>
      <c r="W5" s="19">
        <f t="shared" si="14"/>
        <v>0</v>
      </c>
      <c r="X5" s="14">
        <f t="shared" si="15"/>
        <v>0</v>
      </c>
      <c r="Y5" s="14">
        <f t="shared" si="16"/>
        <v>0</v>
      </c>
      <c r="Z5" s="2">
        <f t="shared" si="17"/>
        <v>0</v>
      </c>
      <c r="AA5" s="2">
        <f t="shared" si="18"/>
        <v>0</v>
      </c>
      <c r="AB5" s="2">
        <f t="shared" si="19"/>
        <v>0</v>
      </c>
      <c r="AC5" s="14">
        <f t="shared" si="20"/>
        <v>0</v>
      </c>
      <c r="AD5" s="2">
        <f t="shared" si="21"/>
        <v>0</v>
      </c>
      <c r="AE5" s="19">
        <f t="shared" si="22"/>
        <v>0</v>
      </c>
    </row>
    <row r="6" spans="1:33" x14ac:dyDescent="0.25">
      <c r="A6" s="13" t="s">
        <v>33</v>
      </c>
      <c r="B6" s="8" t="s">
        <v>30</v>
      </c>
      <c r="C6" s="11">
        <v>0.52600000000000002</v>
      </c>
      <c r="D6" s="11">
        <v>0.25190000000000001</v>
      </c>
      <c r="E6" s="11">
        <v>0.372</v>
      </c>
      <c r="F6" s="11">
        <v>0.154</v>
      </c>
      <c r="G6" s="11">
        <f t="shared" si="0"/>
        <v>0.372</v>
      </c>
      <c r="H6" s="11">
        <f t="shared" si="1"/>
        <v>9.7900000000000015E-2</v>
      </c>
      <c r="I6" s="12">
        <f t="shared" si="2"/>
        <v>0.218</v>
      </c>
      <c r="J6" s="11">
        <f t="shared" si="7"/>
        <v>2.3973590000000002</v>
      </c>
      <c r="K6" s="11">
        <f t="shared" si="8"/>
        <v>0.99305000000000043</v>
      </c>
      <c r="L6" s="11">
        <f t="shared" si="9"/>
        <v>3.390409</v>
      </c>
      <c r="M6" s="12">
        <f t="shared" si="10"/>
        <v>1.4303418970707069</v>
      </c>
      <c r="N6" s="11">
        <v>30</v>
      </c>
      <c r="O6" s="11">
        <v>1.146E-2</v>
      </c>
      <c r="P6" s="11">
        <f t="shared" si="3"/>
        <v>7.9911966666666681E-2</v>
      </c>
      <c r="Q6" s="11">
        <f t="shared" si="4"/>
        <v>3.3101666666666682E-2</v>
      </c>
      <c r="R6" s="11">
        <f t="shared" si="5"/>
        <v>0.11301363333333334</v>
      </c>
      <c r="S6" s="11">
        <f t="shared" si="6"/>
        <v>4.7678063235690231E-2</v>
      </c>
      <c r="T6" s="11">
        <f t="shared" si="11"/>
        <v>209.19363001745202</v>
      </c>
      <c r="U6" s="11">
        <f t="shared" si="12"/>
        <v>86.6535776614311</v>
      </c>
      <c r="V6" s="11">
        <f t="shared" si="13"/>
        <v>295.84720767888308</v>
      </c>
      <c r="W6" s="12">
        <f t="shared" si="14"/>
        <v>124.81168386306344</v>
      </c>
      <c r="X6" s="11">
        <f t="shared" si="15"/>
        <v>1.9178872000000002</v>
      </c>
      <c r="Y6" s="11">
        <f t="shared" si="16"/>
        <v>0.79444000000000037</v>
      </c>
      <c r="Z6" s="8">
        <f t="shared" si="17"/>
        <v>2.7123272000000007</v>
      </c>
      <c r="AA6" s="8">
        <f t="shared" si="18"/>
        <v>1.1442735176565655</v>
      </c>
      <c r="AB6" s="8">
        <f t="shared" si="19"/>
        <v>167.35490401396163</v>
      </c>
      <c r="AC6" s="11">
        <f t="shared" si="20"/>
        <v>69.32286212914488</v>
      </c>
      <c r="AD6" s="8">
        <f t="shared" si="21"/>
        <v>236.67776614310651</v>
      </c>
      <c r="AE6" s="12">
        <f t="shared" si="22"/>
        <v>99.849347090450749</v>
      </c>
    </row>
    <row r="7" spans="1:33" x14ac:dyDescent="0.25">
      <c r="A7" s="1" t="s">
        <v>34</v>
      </c>
      <c r="B7" s="2" t="s">
        <v>30</v>
      </c>
      <c r="C7" s="14">
        <v>0.42899999999999999</v>
      </c>
      <c r="D7" s="14">
        <v>0.20100000000000001</v>
      </c>
      <c r="E7" s="14">
        <v>0.33839999999999998</v>
      </c>
      <c r="F7" s="14">
        <v>9.2999999999999999E-2</v>
      </c>
      <c r="G7" s="14">
        <f t="shared" si="0"/>
        <v>0.33599999999999997</v>
      </c>
      <c r="H7" s="14">
        <f t="shared" si="1"/>
        <v>0.10800000000000001</v>
      </c>
      <c r="I7" s="19">
        <f t="shared" si="2"/>
        <v>0.24539999999999998</v>
      </c>
      <c r="J7" s="14">
        <f t="shared" si="7"/>
        <v>2.7048299999999998</v>
      </c>
      <c r="K7" s="14">
        <f t="shared" si="8"/>
        <v>1.0704600000000002</v>
      </c>
      <c r="L7" s="14">
        <f t="shared" si="9"/>
        <v>3.7752900000000005</v>
      </c>
      <c r="M7" s="19">
        <f t="shared" si="10"/>
        <v>1.2124580818181816</v>
      </c>
      <c r="N7" s="14">
        <v>30</v>
      </c>
      <c r="O7" s="14">
        <v>1.171E-2</v>
      </c>
      <c r="P7" s="14">
        <f t="shared" si="3"/>
        <v>9.0160999999999991E-2</v>
      </c>
      <c r="Q7" s="14">
        <f t="shared" si="4"/>
        <v>3.5682000000000005E-2</v>
      </c>
      <c r="R7" s="14">
        <f t="shared" si="5"/>
        <v>0.12584300000000001</v>
      </c>
      <c r="S7" s="14">
        <f t="shared" si="6"/>
        <v>4.0415269393939385E-2</v>
      </c>
      <c r="T7" s="14">
        <f t="shared" si="11"/>
        <v>230.9846285226302</v>
      </c>
      <c r="U7" s="14">
        <f t="shared" si="12"/>
        <v>91.414175918018799</v>
      </c>
      <c r="V7" s="14">
        <f t="shared" si="13"/>
        <v>322.39880444064903</v>
      </c>
      <c r="W7" s="19">
        <f t="shared" si="14"/>
        <v>103.54039981367903</v>
      </c>
      <c r="X7" s="14">
        <f t="shared" si="15"/>
        <v>2.1638639999999998</v>
      </c>
      <c r="Y7" s="14">
        <f t="shared" si="16"/>
        <v>0.85636800000000024</v>
      </c>
      <c r="Z7" s="2">
        <f t="shared" si="17"/>
        <v>3.020232</v>
      </c>
      <c r="AA7" s="2">
        <f t="shared" si="18"/>
        <v>0.96996646545454535</v>
      </c>
      <c r="AB7" s="2">
        <f t="shared" si="19"/>
        <v>184.78770281810418</v>
      </c>
      <c r="AC7" s="14">
        <f t="shared" si="20"/>
        <v>73.131340734415048</v>
      </c>
      <c r="AD7" s="2">
        <f t="shared" si="21"/>
        <v>257.91904355251921</v>
      </c>
      <c r="AE7" s="19">
        <f t="shared" si="22"/>
        <v>82.832319850943236</v>
      </c>
      <c r="AG7" s="2"/>
    </row>
    <row r="8" spans="1:33" x14ac:dyDescent="0.25">
      <c r="A8" s="1" t="s">
        <v>35</v>
      </c>
      <c r="B8" s="2" t="s">
        <v>30</v>
      </c>
      <c r="G8" s="14">
        <f t="shared" si="0"/>
        <v>0</v>
      </c>
      <c r="H8" s="14">
        <f t="shared" si="1"/>
        <v>0</v>
      </c>
      <c r="I8" s="19">
        <f t="shared" si="2"/>
        <v>0</v>
      </c>
      <c r="J8" s="14">
        <f t="shared" si="7"/>
        <v>0</v>
      </c>
      <c r="K8" s="14">
        <f t="shared" si="8"/>
        <v>0</v>
      </c>
      <c r="L8" s="14">
        <f t="shared" si="9"/>
        <v>0</v>
      </c>
      <c r="M8" s="19">
        <f t="shared" si="10"/>
        <v>0</v>
      </c>
      <c r="N8" s="14">
        <v>30</v>
      </c>
      <c r="O8" s="14">
        <v>1.167E-2</v>
      </c>
      <c r="P8" s="14">
        <f t="shared" si="3"/>
        <v>0</v>
      </c>
      <c r="Q8" s="14">
        <f t="shared" si="4"/>
        <v>0</v>
      </c>
      <c r="R8" s="14">
        <f t="shared" si="5"/>
        <v>0</v>
      </c>
      <c r="S8" s="14">
        <f t="shared" si="6"/>
        <v>0</v>
      </c>
      <c r="T8" s="14">
        <f t="shared" si="11"/>
        <v>0</v>
      </c>
      <c r="U8" s="14">
        <f t="shared" si="12"/>
        <v>0</v>
      </c>
      <c r="V8" s="14">
        <f t="shared" si="13"/>
        <v>0</v>
      </c>
      <c r="W8" s="19">
        <f t="shared" si="14"/>
        <v>0</v>
      </c>
      <c r="X8" s="14">
        <f t="shared" si="15"/>
        <v>0</v>
      </c>
      <c r="Y8" s="14">
        <f t="shared" si="16"/>
        <v>0</v>
      </c>
      <c r="Z8" s="2">
        <f t="shared" si="17"/>
        <v>0</v>
      </c>
      <c r="AA8" s="2">
        <f t="shared" si="18"/>
        <v>0</v>
      </c>
      <c r="AB8" s="2">
        <f t="shared" si="19"/>
        <v>0</v>
      </c>
      <c r="AC8" s="14">
        <f t="shared" si="20"/>
        <v>0</v>
      </c>
      <c r="AD8" s="2">
        <f t="shared" si="21"/>
        <v>0</v>
      </c>
      <c r="AE8" s="19">
        <f t="shared" si="22"/>
        <v>0</v>
      </c>
    </row>
    <row r="9" spans="1:33" x14ac:dyDescent="0.25">
      <c r="A9" s="13" t="s">
        <v>36</v>
      </c>
      <c r="B9" s="8" t="s">
        <v>30</v>
      </c>
      <c r="C9" s="11">
        <v>0.76490000000000002</v>
      </c>
      <c r="D9" s="11">
        <v>0.31690000000000002</v>
      </c>
      <c r="E9" s="11">
        <v>0.2727</v>
      </c>
      <c r="F9" s="11">
        <v>0.1163</v>
      </c>
      <c r="G9" s="11">
        <f t="shared" si="0"/>
        <v>0.64860000000000007</v>
      </c>
      <c r="H9" s="11">
        <f t="shared" si="1"/>
        <v>0.2006</v>
      </c>
      <c r="I9" s="12">
        <f t="shared" si="2"/>
        <v>0.15639999999999998</v>
      </c>
      <c r="J9" s="11">
        <f t="shared" si="7"/>
        <v>1.3562259999999997</v>
      </c>
      <c r="K9" s="11">
        <f t="shared" si="8"/>
        <v>3.5152600000000001</v>
      </c>
      <c r="L9" s="11">
        <f t="shared" si="9"/>
        <v>4.871486</v>
      </c>
      <c r="M9" s="12">
        <f t="shared" si="10"/>
        <v>1.753859916565657</v>
      </c>
      <c r="N9" s="11">
        <v>30</v>
      </c>
      <c r="O9" s="11">
        <v>1.2529999999999999E-2</v>
      </c>
      <c r="P9" s="11">
        <f t="shared" si="3"/>
        <v>4.520753333333332E-2</v>
      </c>
      <c r="Q9" s="11">
        <f t="shared" si="4"/>
        <v>0.11717533333333334</v>
      </c>
      <c r="R9" s="11">
        <f t="shared" si="5"/>
        <v>0.16238286666666665</v>
      </c>
      <c r="S9" s="11">
        <f t="shared" si="6"/>
        <v>5.8461997218855234E-2</v>
      </c>
      <c r="T9" s="11">
        <f t="shared" si="11"/>
        <v>108.2383080606544</v>
      </c>
      <c r="U9" s="11">
        <f t="shared" si="12"/>
        <v>280.54748603351953</v>
      </c>
      <c r="V9" s="11">
        <f t="shared" si="13"/>
        <v>388.78579409417398</v>
      </c>
      <c r="W9" s="12">
        <f t="shared" si="14"/>
        <v>139.97285846493671</v>
      </c>
      <c r="X9" s="11">
        <f t="shared" si="15"/>
        <v>1.0849807999999999</v>
      </c>
      <c r="Y9" s="11">
        <f t="shared" si="16"/>
        <v>2.812208</v>
      </c>
      <c r="Z9" s="8">
        <f t="shared" si="17"/>
        <v>3.8971887999999999</v>
      </c>
      <c r="AA9" s="8">
        <f t="shared" si="18"/>
        <v>1.4030879332525257</v>
      </c>
      <c r="AB9" s="8">
        <f t="shared" si="19"/>
        <v>86.590646448523529</v>
      </c>
      <c r="AC9" s="11">
        <f t="shared" si="20"/>
        <v>224.43798882681565</v>
      </c>
      <c r="AD9" s="8">
        <f t="shared" si="21"/>
        <v>311.02863527533918</v>
      </c>
      <c r="AE9" s="12">
        <f t="shared" si="22"/>
        <v>111.97828677194939</v>
      </c>
    </row>
    <row r="10" spans="1:33" x14ac:dyDescent="0.25">
      <c r="A10" s="1" t="s">
        <v>37</v>
      </c>
      <c r="B10" s="2" t="s">
        <v>30</v>
      </c>
      <c r="C10" s="14">
        <v>0.67479999999999996</v>
      </c>
      <c r="D10" s="14">
        <v>0.2984</v>
      </c>
      <c r="E10" s="14">
        <v>0.4138</v>
      </c>
      <c r="F10" s="14">
        <v>8.6199999999999999E-2</v>
      </c>
      <c r="G10" s="14">
        <f t="shared" si="0"/>
        <v>0.58860000000000001</v>
      </c>
      <c r="H10" s="14">
        <f t="shared" si="1"/>
        <v>0.2122</v>
      </c>
      <c r="I10" s="19">
        <f t="shared" si="2"/>
        <v>0.3276</v>
      </c>
      <c r="J10" s="14">
        <f t="shared" si="7"/>
        <v>3.4210619999999996</v>
      </c>
      <c r="K10" s="14">
        <f t="shared" si="8"/>
        <v>2.89154</v>
      </c>
      <c r="L10" s="14">
        <f t="shared" si="9"/>
        <v>6.312602</v>
      </c>
      <c r="M10" s="19">
        <f t="shared" si="10"/>
        <v>1.6996713957575755</v>
      </c>
      <c r="N10" s="14">
        <v>30</v>
      </c>
      <c r="O10" s="14">
        <v>1.306E-2</v>
      </c>
      <c r="P10" s="14">
        <f t="shared" si="3"/>
        <v>0.11403539999999998</v>
      </c>
      <c r="Q10" s="14">
        <f t="shared" si="4"/>
        <v>9.638466666666666E-2</v>
      </c>
      <c r="R10" s="14">
        <f t="shared" si="5"/>
        <v>0.21042006666666666</v>
      </c>
      <c r="S10" s="14">
        <f t="shared" si="6"/>
        <v>5.6655713191919185E-2</v>
      </c>
      <c r="T10" s="14">
        <f t="shared" si="11"/>
        <v>261.94961715160792</v>
      </c>
      <c r="U10" s="14">
        <f t="shared" si="12"/>
        <v>221.40428790199081</v>
      </c>
      <c r="V10" s="14">
        <f t="shared" si="13"/>
        <v>483.35390505359879</v>
      </c>
      <c r="W10" s="19">
        <f t="shared" si="14"/>
        <v>130.14329217133044</v>
      </c>
      <c r="X10" s="14">
        <f t="shared" si="15"/>
        <v>2.7368495999999998</v>
      </c>
      <c r="Y10" s="14">
        <f t="shared" si="16"/>
        <v>2.3132320000000002</v>
      </c>
      <c r="Z10" s="2">
        <f t="shared" si="17"/>
        <v>5.0500816000000004</v>
      </c>
      <c r="AA10" s="2">
        <f t="shared" si="18"/>
        <v>1.3597371166060606</v>
      </c>
      <c r="AB10" s="2">
        <f t="shared" si="19"/>
        <v>209.55969372128635</v>
      </c>
      <c r="AC10" s="14">
        <f t="shared" si="20"/>
        <v>177.12343032159265</v>
      </c>
      <c r="AD10" s="2">
        <f t="shared" si="21"/>
        <v>386.683124042879</v>
      </c>
      <c r="AE10" s="19">
        <f t="shared" si="22"/>
        <v>104.11463373706435</v>
      </c>
    </row>
    <row r="11" spans="1:33" x14ac:dyDescent="0.25">
      <c r="A11" s="1" t="s">
        <v>38</v>
      </c>
      <c r="B11" s="2" t="s">
        <v>30</v>
      </c>
      <c r="G11" s="14">
        <f t="shared" si="0"/>
        <v>0</v>
      </c>
      <c r="H11" s="14">
        <f t="shared" si="1"/>
        <v>0</v>
      </c>
      <c r="I11" s="19">
        <f t="shared" si="2"/>
        <v>0</v>
      </c>
      <c r="J11" s="14">
        <f t="shared" si="7"/>
        <v>0</v>
      </c>
      <c r="K11" s="14">
        <f t="shared" si="8"/>
        <v>0</v>
      </c>
      <c r="L11" s="14">
        <f t="shared" si="9"/>
        <v>0</v>
      </c>
      <c r="M11" s="19">
        <f t="shared" si="10"/>
        <v>0</v>
      </c>
      <c r="N11" s="14">
        <v>30</v>
      </c>
      <c r="O11" s="14">
        <v>1.0449999999999999E-2</v>
      </c>
      <c r="P11" s="14">
        <f t="shared" si="3"/>
        <v>0</v>
      </c>
      <c r="Q11" s="14">
        <f t="shared" si="4"/>
        <v>0</v>
      </c>
      <c r="R11" s="14">
        <f t="shared" si="5"/>
        <v>0</v>
      </c>
      <c r="S11" s="14">
        <f t="shared" si="6"/>
        <v>0</v>
      </c>
      <c r="T11" s="14">
        <f t="shared" si="11"/>
        <v>0</v>
      </c>
      <c r="U11" s="14">
        <f t="shared" si="12"/>
        <v>0</v>
      </c>
      <c r="V11" s="14">
        <f t="shared" si="13"/>
        <v>0</v>
      </c>
      <c r="W11" s="19">
        <f t="shared" si="14"/>
        <v>0</v>
      </c>
      <c r="X11" s="14">
        <f t="shared" si="15"/>
        <v>0</v>
      </c>
      <c r="Y11" s="14">
        <f t="shared" si="16"/>
        <v>0</v>
      </c>
      <c r="Z11" s="2">
        <f t="shared" si="17"/>
        <v>0</v>
      </c>
      <c r="AA11" s="2">
        <f t="shared" si="18"/>
        <v>0</v>
      </c>
      <c r="AB11" s="2">
        <f t="shared" si="19"/>
        <v>0</v>
      </c>
      <c r="AC11" s="14">
        <f t="shared" si="20"/>
        <v>0</v>
      </c>
      <c r="AD11" s="2">
        <f t="shared" si="21"/>
        <v>0</v>
      </c>
      <c r="AE11" s="19">
        <f t="shared" si="22"/>
        <v>0</v>
      </c>
    </row>
    <row r="12" spans="1:33" x14ac:dyDescent="0.25">
      <c r="A12" s="13" t="s">
        <v>57</v>
      </c>
      <c r="B12" s="8" t="s">
        <v>30</v>
      </c>
      <c r="C12" s="11">
        <v>0.80079999999999996</v>
      </c>
      <c r="D12" s="11">
        <v>0.39360000000000001</v>
      </c>
      <c r="E12" s="11">
        <v>0.56599999999999995</v>
      </c>
      <c r="F12" s="11">
        <v>0.154</v>
      </c>
      <c r="G12" s="11">
        <f t="shared" si="0"/>
        <v>0.64679999999999993</v>
      </c>
      <c r="H12" s="11">
        <f t="shared" si="1"/>
        <v>0.23960000000000001</v>
      </c>
      <c r="I12" s="12">
        <f t="shared" si="2"/>
        <v>0.41199999999999992</v>
      </c>
      <c r="J12" s="11">
        <f t="shared" si="7"/>
        <v>4.3785159999999985</v>
      </c>
      <c r="K12" s="11">
        <f t="shared" si="8"/>
        <v>3.0502000000000002</v>
      </c>
      <c r="L12" s="11">
        <f t="shared" si="9"/>
        <v>7.4287159999999997</v>
      </c>
      <c r="M12" s="12">
        <f t="shared" si="10"/>
        <v>1.9166823074747474</v>
      </c>
      <c r="N12" s="11">
        <v>25</v>
      </c>
      <c r="O12" s="11">
        <v>1.0109999999999999E-2</v>
      </c>
      <c r="P12" s="11">
        <f t="shared" si="3"/>
        <v>0.17514063999999993</v>
      </c>
      <c r="Q12" s="11">
        <f t="shared" si="4"/>
        <v>0.12200800000000001</v>
      </c>
      <c r="R12" s="11">
        <f t="shared" si="5"/>
        <v>0.29714863999999996</v>
      </c>
      <c r="S12" s="11">
        <f t="shared" si="6"/>
        <v>7.66672922989899E-2</v>
      </c>
      <c r="T12" s="11">
        <f t="shared" si="11"/>
        <v>433.08763600395633</v>
      </c>
      <c r="U12" s="11">
        <f t="shared" si="12"/>
        <v>301.70128585558859</v>
      </c>
      <c r="V12" s="11">
        <f t="shared" si="13"/>
        <v>734.78892185954498</v>
      </c>
      <c r="W12" s="12">
        <f t="shared" si="14"/>
        <v>189.58281973043992</v>
      </c>
      <c r="X12" s="11">
        <f t="shared" si="15"/>
        <v>3.5028127999999992</v>
      </c>
      <c r="Y12" s="11">
        <f t="shared" si="16"/>
        <v>2.4401600000000006</v>
      </c>
      <c r="Z12" s="8">
        <f t="shared" si="17"/>
        <v>5.9429727999999997</v>
      </c>
      <c r="AA12" s="8">
        <f t="shared" si="18"/>
        <v>1.533345845979798</v>
      </c>
      <c r="AB12" s="8">
        <f t="shared" si="19"/>
        <v>346.47010880316515</v>
      </c>
      <c r="AC12" s="11">
        <f t="shared" si="20"/>
        <v>241.36102868447088</v>
      </c>
      <c r="AD12" s="8">
        <f t="shared" si="21"/>
        <v>587.83113748763606</v>
      </c>
      <c r="AE12" s="12">
        <f t="shared" si="22"/>
        <v>151.66625578435193</v>
      </c>
    </row>
    <row r="13" spans="1:33" x14ac:dyDescent="0.25">
      <c r="A13" s="1" t="s">
        <v>58</v>
      </c>
      <c r="B13" s="2" t="s">
        <v>30</v>
      </c>
      <c r="C13" s="14">
        <v>0.89710000000000001</v>
      </c>
      <c r="D13" s="14">
        <v>0.45369999999999999</v>
      </c>
      <c r="E13" s="14">
        <v>0.54300000000000004</v>
      </c>
      <c r="F13" s="14">
        <v>0.104</v>
      </c>
      <c r="G13" s="14">
        <f t="shared" si="0"/>
        <v>0.79310000000000003</v>
      </c>
      <c r="H13" s="14">
        <f t="shared" si="1"/>
        <v>0.34970000000000001</v>
      </c>
      <c r="I13" s="19">
        <f t="shared" si="2"/>
        <v>0.43900000000000006</v>
      </c>
      <c r="J13" s="14">
        <f t="shared" si="7"/>
        <v>4.4020870000000007</v>
      </c>
      <c r="K13" s="14">
        <f t="shared" si="8"/>
        <v>5.2796500000000002</v>
      </c>
      <c r="L13" s="14">
        <f t="shared" si="9"/>
        <v>9.6817370000000018</v>
      </c>
      <c r="M13" s="19">
        <f t="shared" si="10"/>
        <v>1.6980422154545456</v>
      </c>
      <c r="N13" s="14">
        <v>30</v>
      </c>
      <c r="O13" s="14">
        <v>1.123E-2</v>
      </c>
      <c r="P13" s="14">
        <f t="shared" si="3"/>
        <v>0.14673623333333335</v>
      </c>
      <c r="Q13" s="14">
        <f t="shared" si="4"/>
        <v>0.17598833333333333</v>
      </c>
      <c r="R13" s="14">
        <f t="shared" si="5"/>
        <v>0.32272456666666671</v>
      </c>
      <c r="S13" s="14">
        <f t="shared" si="6"/>
        <v>5.6601407181818185E-2</v>
      </c>
      <c r="T13" s="14">
        <f t="shared" si="11"/>
        <v>391.99349955476413</v>
      </c>
      <c r="U13" s="14">
        <f t="shared" si="12"/>
        <v>470.13802315227076</v>
      </c>
      <c r="V13" s="14">
        <f t="shared" si="13"/>
        <v>862.13152270703495</v>
      </c>
      <c r="W13" s="19">
        <f t="shared" si="14"/>
        <v>151.20589630049383</v>
      </c>
      <c r="X13" s="14">
        <f t="shared" si="15"/>
        <v>3.521669600000001</v>
      </c>
      <c r="Y13" s="14">
        <f t="shared" si="16"/>
        <v>4.2237200000000001</v>
      </c>
      <c r="Z13" s="2">
        <f t="shared" si="17"/>
        <v>7.7453896000000011</v>
      </c>
      <c r="AA13" s="2">
        <f t="shared" si="18"/>
        <v>1.3584337723636366</v>
      </c>
      <c r="AB13" s="2">
        <f t="shared" si="19"/>
        <v>313.59479964381131</v>
      </c>
      <c r="AC13" s="14">
        <f t="shared" si="20"/>
        <v>376.11041852181654</v>
      </c>
      <c r="AD13" s="2">
        <f t="shared" si="21"/>
        <v>689.70521816562791</v>
      </c>
      <c r="AE13" s="19">
        <f t="shared" si="22"/>
        <v>120.96471704039506</v>
      </c>
      <c r="AG13" s="2"/>
    </row>
    <row r="14" spans="1:33" x14ac:dyDescent="0.25">
      <c r="A14" s="1" t="s">
        <v>59</v>
      </c>
      <c r="B14" s="2" t="s">
        <v>30</v>
      </c>
      <c r="G14" s="14">
        <f t="shared" si="0"/>
        <v>0</v>
      </c>
      <c r="H14" s="14">
        <f t="shared" si="1"/>
        <v>0</v>
      </c>
      <c r="I14" s="19">
        <f t="shared" si="2"/>
        <v>0</v>
      </c>
      <c r="J14" s="14">
        <f t="shared" si="7"/>
        <v>0</v>
      </c>
      <c r="K14" s="14">
        <f t="shared" si="8"/>
        <v>0</v>
      </c>
      <c r="L14" s="14">
        <f t="shared" si="9"/>
        <v>0</v>
      </c>
      <c r="M14" s="19">
        <f t="shared" si="10"/>
        <v>0</v>
      </c>
      <c r="N14" s="14">
        <v>30</v>
      </c>
      <c r="O14" s="14">
        <v>6.2700000000000004E-3</v>
      </c>
      <c r="P14" s="14">
        <f t="shared" si="3"/>
        <v>0</v>
      </c>
      <c r="Q14" s="14">
        <f t="shared" si="4"/>
        <v>0</v>
      </c>
      <c r="R14" s="14">
        <f t="shared" si="5"/>
        <v>0</v>
      </c>
      <c r="S14" s="14">
        <f t="shared" si="6"/>
        <v>0</v>
      </c>
      <c r="T14" s="14">
        <f t="shared" si="11"/>
        <v>0</v>
      </c>
      <c r="U14" s="14">
        <f t="shared" si="12"/>
        <v>0</v>
      </c>
      <c r="V14" s="14">
        <f t="shared" si="13"/>
        <v>0</v>
      </c>
      <c r="W14" s="19">
        <f t="shared" si="14"/>
        <v>0</v>
      </c>
      <c r="X14" s="14">
        <f t="shared" si="15"/>
        <v>0</v>
      </c>
      <c r="Y14" s="14">
        <f t="shared" si="16"/>
        <v>0</v>
      </c>
      <c r="Z14" s="2">
        <f t="shared" si="17"/>
        <v>0</v>
      </c>
      <c r="AA14" s="2">
        <f t="shared" si="18"/>
        <v>0</v>
      </c>
      <c r="AB14" s="2">
        <f t="shared" si="19"/>
        <v>0</v>
      </c>
      <c r="AC14" s="14">
        <f t="shared" si="20"/>
        <v>0</v>
      </c>
      <c r="AD14" s="2">
        <f t="shared" si="21"/>
        <v>0</v>
      </c>
      <c r="AE14" s="19">
        <f t="shared" si="22"/>
        <v>0</v>
      </c>
    </row>
    <row r="15" spans="1:33" x14ac:dyDescent="0.25">
      <c r="A15" s="13" t="s">
        <v>60</v>
      </c>
      <c r="B15" s="8" t="s">
        <v>30</v>
      </c>
      <c r="C15" s="11">
        <v>0.82430000000000003</v>
      </c>
      <c r="D15" s="11">
        <v>0.41439999999999999</v>
      </c>
      <c r="E15" s="11">
        <v>0.68400000000000005</v>
      </c>
      <c r="F15" s="11">
        <v>0.12239999999999999</v>
      </c>
      <c r="G15" s="11">
        <f t="shared" si="0"/>
        <v>0.70190000000000008</v>
      </c>
      <c r="H15" s="11">
        <f t="shared" si="1"/>
        <v>0.29199999999999998</v>
      </c>
      <c r="I15" s="12">
        <f t="shared" si="2"/>
        <v>0.5616000000000001</v>
      </c>
      <c r="J15" s="11">
        <f t="shared" si="7"/>
        <v>6.0649200000000008</v>
      </c>
      <c r="K15" s="11">
        <f t="shared" si="8"/>
        <v>3.4138399999999991</v>
      </c>
      <c r="L15" s="11">
        <f t="shared" si="9"/>
        <v>9.4787600000000012</v>
      </c>
      <c r="M15" s="12">
        <f t="shared" si="10"/>
        <v>2.0233190343434351</v>
      </c>
      <c r="N15" s="11">
        <v>30</v>
      </c>
      <c r="O15" s="11">
        <v>1.116E-2</v>
      </c>
      <c r="P15" s="11">
        <f t="shared" si="3"/>
        <v>0.20216400000000004</v>
      </c>
      <c r="Q15" s="11">
        <f t="shared" si="4"/>
        <v>0.11379466666666664</v>
      </c>
      <c r="R15" s="11">
        <f t="shared" si="5"/>
        <v>0.31595866666666672</v>
      </c>
      <c r="S15" s="11">
        <f t="shared" si="6"/>
        <v>6.7443967811447833E-2</v>
      </c>
      <c r="T15" s="11">
        <f t="shared" si="11"/>
        <v>543.45161290322596</v>
      </c>
      <c r="U15" s="11">
        <f t="shared" si="12"/>
        <v>305.89964157706089</v>
      </c>
      <c r="V15" s="11">
        <f t="shared" si="13"/>
        <v>849.35125448028691</v>
      </c>
      <c r="W15" s="12">
        <f t="shared" si="14"/>
        <v>181.30098874045117</v>
      </c>
      <c r="X15" s="11">
        <f t="shared" si="15"/>
        <v>4.8519360000000011</v>
      </c>
      <c r="Y15" s="11">
        <f t="shared" si="16"/>
        <v>2.7310719999999993</v>
      </c>
      <c r="Z15" s="8">
        <f t="shared" si="17"/>
        <v>7.5830080000000004</v>
      </c>
      <c r="AA15" s="8">
        <f t="shared" si="18"/>
        <v>1.6186552274747481</v>
      </c>
      <c r="AB15" s="8">
        <f t="shared" si="19"/>
        <v>434.76129032258075</v>
      </c>
      <c r="AC15" s="11">
        <f t="shared" si="20"/>
        <v>244.71971326164868</v>
      </c>
      <c r="AD15" s="8">
        <f t="shared" si="21"/>
        <v>679.48100358422948</v>
      </c>
      <c r="AE15" s="12">
        <f t="shared" si="22"/>
        <v>145.04079099236094</v>
      </c>
    </row>
    <row r="16" spans="1:33" x14ac:dyDescent="0.25">
      <c r="A16" s="1" t="s">
        <v>61</v>
      </c>
      <c r="B16" s="2" t="s">
        <v>30</v>
      </c>
      <c r="C16" s="14">
        <v>0.84699999999999998</v>
      </c>
      <c r="D16" s="14">
        <v>0.43049999999999999</v>
      </c>
      <c r="E16" s="14">
        <v>0.58330000000000004</v>
      </c>
      <c r="F16" s="14">
        <v>0.11550000000000001</v>
      </c>
      <c r="G16" s="14">
        <f t="shared" si="0"/>
        <v>0.73149999999999993</v>
      </c>
      <c r="H16" s="14">
        <f t="shared" si="1"/>
        <v>0.315</v>
      </c>
      <c r="I16" s="19">
        <f t="shared" si="2"/>
        <v>0.46780000000000005</v>
      </c>
      <c r="J16" s="14">
        <f t="shared" si="7"/>
        <v>4.851700000000001</v>
      </c>
      <c r="K16" s="14">
        <f t="shared" si="8"/>
        <v>4.3867200000000004</v>
      </c>
      <c r="L16" s="14">
        <f t="shared" si="9"/>
        <v>9.2384200000000014</v>
      </c>
      <c r="M16" s="19">
        <f t="shared" si="10"/>
        <v>1.7662170282828273</v>
      </c>
      <c r="N16" s="14">
        <v>30</v>
      </c>
      <c r="O16" s="14">
        <v>1.1180000000000001E-2</v>
      </c>
      <c r="P16" s="14">
        <f t="shared" si="3"/>
        <v>0.16172333333333336</v>
      </c>
      <c r="Q16" s="14">
        <f t="shared" si="4"/>
        <v>0.14622400000000002</v>
      </c>
      <c r="R16" s="14">
        <f t="shared" si="5"/>
        <v>0.30794733333333341</v>
      </c>
      <c r="S16" s="14">
        <f t="shared" si="6"/>
        <v>5.8873900942760911E-2</v>
      </c>
      <c r="T16" s="14">
        <f t="shared" si="11"/>
        <v>433.9624329159214</v>
      </c>
      <c r="U16" s="14">
        <f t="shared" si="12"/>
        <v>392.37209302325584</v>
      </c>
      <c r="V16" s="14">
        <f t="shared" si="13"/>
        <v>826.3345259391773</v>
      </c>
      <c r="W16" s="19">
        <f t="shared" si="14"/>
        <v>157.98005619703287</v>
      </c>
      <c r="X16" s="14">
        <f t="shared" si="15"/>
        <v>3.8813600000000008</v>
      </c>
      <c r="Y16" s="14">
        <f t="shared" si="16"/>
        <v>3.5093760000000005</v>
      </c>
      <c r="Z16" s="2">
        <f t="shared" si="17"/>
        <v>7.3907360000000013</v>
      </c>
      <c r="AA16" s="2">
        <f t="shared" si="18"/>
        <v>1.4129736226262619</v>
      </c>
      <c r="AB16" s="2">
        <f t="shared" si="19"/>
        <v>347.16994633273708</v>
      </c>
      <c r="AC16" s="14">
        <f t="shared" si="20"/>
        <v>313.89767441860465</v>
      </c>
      <c r="AD16" s="2">
        <f t="shared" si="21"/>
        <v>661.06762075134179</v>
      </c>
      <c r="AE16" s="19">
        <f t="shared" si="22"/>
        <v>126.38404495762629</v>
      </c>
    </row>
    <row r="17" spans="1:31" x14ac:dyDescent="0.25">
      <c r="A17" s="1" t="s">
        <v>62</v>
      </c>
      <c r="B17" s="2" t="s">
        <v>30</v>
      </c>
      <c r="G17" s="14">
        <f t="shared" si="0"/>
        <v>0</v>
      </c>
      <c r="H17" s="14">
        <f t="shared" si="1"/>
        <v>0</v>
      </c>
      <c r="I17" s="19">
        <f t="shared" si="2"/>
        <v>0</v>
      </c>
      <c r="J17" s="14">
        <f t="shared" si="7"/>
        <v>0</v>
      </c>
      <c r="K17" s="14">
        <f t="shared" si="8"/>
        <v>0</v>
      </c>
      <c r="L17" s="14">
        <f t="shared" si="9"/>
        <v>0</v>
      </c>
      <c r="M17" s="19">
        <f t="shared" si="10"/>
        <v>0</v>
      </c>
      <c r="N17" s="14">
        <v>30</v>
      </c>
      <c r="O17" s="14">
        <v>8.2199999999999999E-3</v>
      </c>
      <c r="P17" s="14">
        <f t="shared" si="3"/>
        <v>0</v>
      </c>
      <c r="Q17" s="14">
        <f t="shared" si="4"/>
        <v>0</v>
      </c>
      <c r="R17" s="14">
        <f t="shared" si="5"/>
        <v>0</v>
      </c>
      <c r="S17" s="14">
        <f t="shared" si="6"/>
        <v>0</v>
      </c>
      <c r="T17" s="14">
        <f t="shared" si="11"/>
        <v>0</v>
      </c>
      <c r="U17" s="14">
        <f t="shared" si="12"/>
        <v>0</v>
      </c>
      <c r="V17" s="14">
        <f t="shared" si="13"/>
        <v>0</v>
      </c>
      <c r="W17" s="19">
        <f t="shared" si="14"/>
        <v>0</v>
      </c>
      <c r="X17" s="14">
        <f t="shared" si="15"/>
        <v>0</v>
      </c>
      <c r="Y17" s="14">
        <f t="shared" si="16"/>
        <v>0</v>
      </c>
      <c r="Z17" s="2">
        <f t="shared" si="17"/>
        <v>0</v>
      </c>
      <c r="AA17" s="2">
        <f t="shared" si="18"/>
        <v>0</v>
      </c>
      <c r="AB17" s="2">
        <f t="shared" si="19"/>
        <v>0</v>
      </c>
      <c r="AC17" s="14">
        <f t="shared" si="20"/>
        <v>0</v>
      </c>
      <c r="AD17" s="2">
        <f t="shared" si="21"/>
        <v>0</v>
      </c>
      <c r="AE17" s="19">
        <f t="shared" si="22"/>
        <v>0</v>
      </c>
    </row>
    <row r="18" spans="1:31" x14ac:dyDescent="0.25">
      <c r="A18" s="8" t="s">
        <v>63</v>
      </c>
      <c r="B18" s="8" t="s">
        <v>30</v>
      </c>
      <c r="C18" s="8">
        <v>0.97299999999999998</v>
      </c>
      <c r="D18" s="8">
        <v>0.44669999999999999</v>
      </c>
      <c r="E18" s="8">
        <v>0.60350000000000004</v>
      </c>
      <c r="F18" s="8">
        <v>0.1206</v>
      </c>
      <c r="G18" s="8">
        <f t="shared" si="0"/>
        <v>0.85239999999999994</v>
      </c>
      <c r="H18" s="8">
        <f t="shared" si="1"/>
        <v>0.3261</v>
      </c>
      <c r="I18" s="12">
        <f t="shared" si="2"/>
        <v>0.48290000000000005</v>
      </c>
      <c r="J18" s="8">
        <f t="shared" si="7"/>
        <v>5.0057060000000009</v>
      </c>
      <c r="K18" s="8">
        <f t="shared" si="8"/>
        <v>4.5483599999999997</v>
      </c>
      <c r="L18" s="8">
        <f t="shared" si="9"/>
        <v>9.5540660000000006</v>
      </c>
      <c r="M18" s="12">
        <f t="shared" si="10"/>
        <v>2.306000241818182</v>
      </c>
      <c r="N18" s="8">
        <v>30</v>
      </c>
      <c r="O18" s="8">
        <v>1.217E-2</v>
      </c>
      <c r="P18" s="8">
        <f t="shared" si="3"/>
        <v>0.16685686666666669</v>
      </c>
      <c r="Q18" s="8">
        <f t="shared" si="4"/>
        <v>0.151612</v>
      </c>
      <c r="R18" s="8">
        <f t="shared" si="5"/>
        <v>0.31846886666666668</v>
      </c>
      <c r="S18" s="8">
        <f t="shared" si="6"/>
        <v>7.6866674727272738E-2</v>
      </c>
      <c r="T18" s="8">
        <f t="shared" si="11"/>
        <v>411.31520131470836</v>
      </c>
      <c r="U18" s="8">
        <f t="shared" si="12"/>
        <v>373.73541495480686</v>
      </c>
      <c r="V18" s="8">
        <f t="shared" si="13"/>
        <v>785.05061626951522</v>
      </c>
      <c r="W18" s="12">
        <f t="shared" si="14"/>
        <v>189.48235347725407</v>
      </c>
      <c r="X18" s="11">
        <f t="shared" si="15"/>
        <v>4.0045648000000007</v>
      </c>
      <c r="Y18" s="11">
        <f t="shared" si="16"/>
        <v>3.6386880000000001</v>
      </c>
      <c r="Z18" s="8">
        <f t="shared" si="17"/>
        <v>7.6432528000000008</v>
      </c>
      <c r="AA18" s="8">
        <f t="shared" si="18"/>
        <v>1.8448001934545457</v>
      </c>
      <c r="AB18" s="8">
        <f t="shared" si="19"/>
        <v>329.05216105176669</v>
      </c>
      <c r="AC18" s="11">
        <f t="shared" si="20"/>
        <v>298.98833196384555</v>
      </c>
      <c r="AD18" s="8">
        <f t="shared" si="21"/>
        <v>628.04049301561224</v>
      </c>
      <c r="AE18" s="12">
        <f t="shared" si="22"/>
        <v>151.58588278180326</v>
      </c>
    </row>
    <row r="19" spans="1:31" x14ac:dyDescent="0.25">
      <c r="A19" s="2" t="s">
        <v>64</v>
      </c>
      <c r="B19" s="2" t="s">
        <v>30</v>
      </c>
      <c r="C19" s="2">
        <v>0.73599999999999999</v>
      </c>
      <c r="D19" s="2">
        <v>0.34599999999999997</v>
      </c>
      <c r="E19" s="2">
        <v>0.50090000000000001</v>
      </c>
      <c r="F19" s="2">
        <v>0.1132</v>
      </c>
      <c r="G19" s="2">
        <f t="shared" si="0"/>
        <v>0.62280000000000002</v>
      </c>
      <c r="H19" s="2">
        <f t="shared" si="1"/>
        <v>0.23279999999999998</v>
      </c>
      <c r="I19" s="19">
        <f t="shared" si="2"/>
        <v>0.38770000000000004</v>
      </c>
      <c r="J19" s="2">
        <f t="shared" si="7"/>
        <v>4.099813000000001</v>
      </c>
      <c r="K19" s="2">
        <f t="shared" si="8"/>
        <v>3.0279299999999996</v>
      </c>
      <c r="L19" s="2">
        <f t="shared" si="9"/>
        <v>7.1277430000000006</v>
      </c>
      <c r="M19" s="19">
        <f t="shared" si="10"/>
        <v>1.8075946047474754</v>
      </c>
      <c r="N19" s="2">
        <v>30</v>
      </c>
      <c r="O19" s="2">
        <v>1.265E-2</v>
      </c>
      <c r="P19" s="2">
        <f t="shared" si="3"/>
        <v>0.13666043333333336</v>
      </c>
      <c r="Q19" s="2">
        <f t="shared" si="4"/>
        <v>0.10093099999999998</v>
      </c>
      <c r="R19" s="2">
        <f t="shared" si="5"/>
        <v>0.23759143333333335</v>
      </c>
      <c r="S19" s="2">
        <f t="shared" si="6"/>
        <v>6.0253153491582515E-2</v>
      </c>
      <c r="T19" s="2">
        <f t="shared" si="11"/>
        <v>324.09588932806332</v>
      </c>
      <c r="U19" s="2">
        <f t="shared" si="12"/>
        <v>239.36205533596834</v>
      </c>
      <c r="V19" s="2">
        <f t="shared" si="13"/>
        <v>563.45794466403163</v>
      </c>
      <c r="W19" s="19">
        <f t="shared" si="14"/>
        <v>142.89285413023521</v>
      </c>
      <c r="X19" s="14">
        <f t="shared" si="15"/>
        <v>3.2798504000000008</v>
      </c>
      <c r="Y19" s="14">
        <f t="shared" si="16"/>
        <v>2.4223439999999998</v>
      </c>
      <c r="Z19" s="2">
        <f t="shared" si="17"/>
        <v>5.7021944000000007</v>
      </c>
      <c r="AA19" s="2">
        <f t="shared" si="18"/>
        <v>1.4460756837979805</v>
      </c>
      <c r="AB19" s="2">
        <f t="shared" si="19"/>
        <v>259.27671146245063</v>
      </c>
      <c r="AC19" s="14">
        <f t="shared" si="20"/>
        <v>191.4896442687747</v>
      </c>
      <c r="AD19" s="2">
        <f t="shared" si="21"/>
        <v>450.7663557312253</v>
      </c>
      <c r="AE19" s="19">
        <f t="shared" si="22"/>
        <v>114.31428330418818</v>
      </c>
    </row>
    <row r="20" spans="1:31" x14ac:dyDescent="0.25">
      <c r="A20" s="2" t="s">
        <v>65</v>
      </c>
      <c r="B20" s="2" t="s">
        <v>30</v>
      </c>
      <c r="C20" s="2"/>
      <c r="D20" s="2"/>
      <c r="E20" s="2"/>
      <c r="F20" s="2"/>
      <c r="G20" s="2">
        <f t="shared" si="0"/>
        <v>0</v>
      </c>
      <c r="H20" s="2">
        <f t="shared" si="1"/>
        <v>0</v>
      </c>
      <c r="I20" s="19">
        <f t="shared" si="2"/>
        <v>0</v>
      </c>
      <c r="J20" s="2">
        <f t="shared" si="7"/>
        <v>0</v>
      </c>
      <c r="K20" s="2">
        <f t="shared" si="8"/>
        <v>0</v>
      </c>
      <c r="L20" s="2">
        <f t="shared" si="9"/>
        <v>0</v>
      </c>
      <c r="M20" s="19">
        <f t="shared" si="10"/>
        <v>0</v>
      </c>
      <c r="N20" s="2">
        <v>30</v>
      </c>
      <c r="O20" s="2">
        <v>8.5199999999999998E-3</v>
      </c>
      <c r="P20" s="2">
        <f t="shared" si="3"/>
        <v>0</v>
      </c>
      <c r="Q20" s="2">
        <f t="shared" si="4"/>
        <v>0</v>
      </c>
      <c r="R20" s="2">
        <f t="shared" si="5"/>
        <v>0</v>
      </c>
      <c r="S20" s="2">
        <f t="shared" si="6"/>
        <v>0</v>
      </c>
      <c r="T20" s="2">
        <f t="shared" si="11"/>
        <v>0</v>
      </c>
      <c r="U20" s="2">
        <f t="shared" si="12"/>
        <v>0</v>
      </c>
      <c r="V20" s="2">
        <f t="shared" si="13"/>
        <v>0</v>
      </c>
      <c r="W20" s="19">
        <f t="shared" si="14"/>
        <v>0</v>
      </c>
      <c r="X20" s="14">
        <f t="shared" si="15"/>
        <v>0</v>
      </c>
      <c r="Y20" s="14">
        <f t="shared" si="16"/>
        <v>0</v>
      </c>
      <c r="Z20" s="2">
        <f t="shared" si="17"/>
        <v>0</v>
      </c>
      <c r="AA20" s="2">
        <f t="shared" si="18"/>
        <v>0</v>
      </c>
      <c r="AB20" s="2">
        <f t="shared" si="19"/>
        <v>0</v>
      </c>
      <c r="AC20" s="14">
        <f t="shared" si="20"/>
        <v>0</v>
      </c>
      <c r="AD20" s="2">
        <f t="shared" si="21"/>
        <v>0</v>
      </c>
      <c r="AE20" s="19">
        <f t="shared" si="22"/>
        <v>0</v>
      </c>
    </row>
    <row r="21" spans="1:31" x14ac:dyDescent="0.25">
      <c r="A21" s="13" t="s">
        <v>66</v>
      </c>
      <c r="B21" s="8" t="s">
        <v>30</v>
      </c>
      <c r="C21" s="8">
        <v>0.95</v>
      </c>
      <c r="D21" s="8">
        <v>0.46750000000000003</v>
      </c>
      <c r="E21" s="8">
        <v>0.69499999999999995</v>
      </c>
      <c r="F21" s="8">
        <v>0.14449999999999999</v>
      </c>
      <c r="G21" s="8">
        <f t="shared" si="0"/>
        <v>0.80549999999999999</v>
      </c>
      <c r="H21" s="8">
        <f t="shared" si="1"/>
        <v>0.32300000000000006</v>
      </c>
      <c r="I21" s="12">
        <f t="shared" si="2"/>
        <v>0.55049999999999999</v>
      </c>
      <c r="J21" s="8">
        <f t="shared" si="7"/>
        <v>5.8424549999999993</v>
      </c>
      <c r="K21" s="8">
        <f t="shared" si="8"/>
        <v>4.1369500000000023</v>
      </c>
      <c r="L21" s="8">
        <f t="shared" si="9"/>
        <v>9.9794050000000016</v>
      </c>
      <c r="M21" s="12">
        <f t="shared" si="10"/>
        <v>2.2380971863636354</v>
      </c>
      <c r="N21" s="8">
        <v>30</v>
      </c>
      <c r="O21" s="8">
        <v>1.435E-2</v>
      </c>
      <c r="P21" s="8">
        <f t="shared" si="3"/>
        <v>0.19474849999999996</v>
      </c>
      <c r="Q21" s="8">
        <f t="shared" si="4"/>
        <v>0.1378983333333334</v>
      </c>
      <c r="R21" s="8">
        <f t="shared" si="5"/>
        <v>0.33264683333333339</v>
      </c>
      <c r="S21" s="8">
        <f t="shared" si="6"/>
        <v>7.4603239545454517E-2</v>
      </c>
      <c r="T21" s="8">
        <f t="shared" si="11"/>
        <v>407.13972125435538</v>
      </c>
      <c r="U21" s="8">
        <f t="shared" si="12"/>
        <v>288.28919860627195</v>
      </c>
      <c r="V21" s="8">
        <f t="shared" si="13"/>
        <v>695.42891986062727</v>
      </c>
      <c r="W21" s="12">
        <f t="shared" si="14"/>
        <v>155.96496072220455</v>
      </c>
      <c r="X21" s="11">
        <f t="shared" si="15"/>
        <v>4.6739639999999998</v>
      </c>
      <c r="Y21" s="11">
        <f t="shared" si="16"/>
        <v>3.3095600000000021</v>
      </c>
      <c r="Z21" s="8">
        <f t="shared" si="17"/>
        <v>7.9835240000000018</v>
      </c>
      <c r="AA21" s="8">
        <f t="shared" si="18"/>
        <v>1.7904777490909085</v>
      </c>
      <c r="AB21" s="8">
        <f t="shared" si="19"/>
        <v>325.71177700348431</v>
      </c>
      <c r="AC21" s="11">
        <f t="shared" si="20"/>
        <v>230.63135888501756</v>
      </c>
      <c r="AD21" s="8">
        <f t="shared" si="21"/>
        <v>556.34313588850182</v>
      </c>
      <c r="AE21" s="12">
        <f t="shared" si="22"/>
        <v>124.77196857776366</v>
      </c>
    </row>
    <row r="22" spans="1:31" x14ac:dyDescent="0.25">
      <c r="A22" s="1" t="s">
        <v>67</v>
      </c>
      <c r="B22" s="2" t="s">
        <v>30</v>
      </c>
      <c r="C22" s="2">
        <v>0.72060000000000002</v>
      </c>
      <c r="D22" s="2">
        <v>0.41310000000000002</v>
      </c>
      <c r="E22" s="2">
        <v>0.52939999999999998</v>
      </c>
      <c r="F22" s="2">
        <v>0.16300000000000001</v>
      </c>
      <c r="G22" s="2">
        <f t="shared" si="0"/>
        <v>0.55759999999999998</v>
      </c>
      <c r="H22" s="2">
        <f t="shared" si="1"/>
        <v>0.25009999999999999</v>
      </c>
      <c r="I22" s="19">
        <f t="shared" si="2"/>
        <v>0.36639999999999995</v>
      </c>
      <c r="J22" s="2">
        <f t="shared" si="7"/>
        <v>3.7906209999999998</v>
      </c>
      <c r="K22" s="2">
        <f t="shared" si="8"/>
        <v>3.5085099999999998</v>
      </c>
      <c r="L22" s="2">
        <f t="shared" si="9"/>
        <v>7.2991309999999991</v>
      </c>
      <c r="M22" s="19">
        <f t="shared" si="10"/>
        <v>1.2747856039393941</v>
      </c>
      <c r="N22" s="2">
        <v>30</v>
      </c>
      <c r="O22" s="2">
        <v>1.159E-2</v>
      </c>
      <c r="P22" s="2">
        <f t="shared" si="3"/>
        <v>0.12635403333333334</v>
      </c>
      <c r="Q22" s="2">
        <f t="shared" si="4"/>
        <v>0.11695033333333332</v>
      </c>
      <c r="R22" s="2">
        <f t="shared" si="5"/>
        <v>0.24330436666666663</v>
      </c>
      <c r="S22" s="2">
        <f t="shared" si="6"/>
        <v>4.2492853464646471E-2</v>
      </c>
      <c r="T22" s="2">
        <f t="shared" si="11"/>
        <v>327.05962036238139</v>
      </c>
      <c r="U22" s="2">
        <f t="shared" si="12"/>
        <v>302.71872303710097</v>
      </c>
      <c r="V22" s="2">
        <f t="shared" si="13"/>
        <v>629.77834339948231</v>
      </c>
      <c r="W22" s="19">
        <f t="shared" si="14"/>
        <v>109.9901297618114</v>
      </c>
      <c r="X22" s="14">
        <f t="shared" si="15"/>
        <v>3.0324968000000001</v>
      </c>
      <c r="Y22" s="14">
        <f t="shared" si="16"/>
        <v>2.8068080000000002</v>
      </c>
      <c r="Z22" s="2">
        <f t="shared" si="17"/>
        <v>5.8393048000000007</v>
      </c>
      <c r="AA22" s="2">
        <f t="shared" si="18"/>
        <v>1.0198284831515154</v>
      </c>
      <c r="AB22" s="2">
        <f t="shared" si="19"/>
        <v>261.64769628990513</v>
      </c>
      <c r="AC22" s="14">
        <f t="shared" si="20"/>
        <v>242.17497842968078</v>
      </c>
      <c r="AD22" s="2">
        <f t="shared" si="21"/>
        <v>503.8226747195859</v>
      </c>
      <c r="AE22" s="19">
        <f t="shared" si="22"/>
        <v>87.992103809449134</v>
      </c>
    </row>
    <row r="23" spans="1:31" ht="15.75" thickBot="1" x14ac:dyDescent="0.3">
      <c r="A23" s="4" t="s">
        <v>68</v>
      </c>
      <c r="B23" s="3" t="s">
        <v>30</v>
      </c>
      <c r="C23" s="3"/>
      <c r="D23" s="3"/>
      <c r="E23" s="3"/>
      <c r="F23" s="3"/>
      <c r="G23" s="3">
        <f t="shared" si="0"/>
        <v>0</v>
      </c>
      <c r="H23" s="3">
        <f t="shared" si="1"/>
        <v>0</v>
      </c>
      <c r="I23" s="15">
        <f t="shared" si="2"/>
        <v>0</v>
      </c>
      <c r="J23" s="3">
        <f t="shared" si="7"/>
        <v>0</v>
      </c>
      <c r="K23" s="3">
        <f t="shared" si="8"/>
        <v>0</v>
      </c>
      <c r="L23" s="3">
        <f t="shared" si="9"/>
        <v>0</v>
      </c>
      <c r="M23" s="15">
        <f t="shared" si="10"/>
        <v>0</v>
      </c>
      <c r="N23" s="3">
        <v>30</v>
      </c>
      <c r="O23" s="3">
        <v>8.5199999999999998E-3</v>
      </c>
      <c r="P23" s="3">
        <f t="shared" si="3"/>
        <v>0</v>
      </c>
      <c r="Q23" s="3">
        <f t="shared" si="4"/>
        <v>0</v>
      </c>
      <c r="R23" s="3">
        <f t="shared" si="5"/>
        <v>0</v>
      </c>
      <c r="S23" s="3">
        <f t="shared" si="6"/>
        <v>0</v>
      </c>
      <c r="T23" s="3">
        <f t="shared" si="11"/>
        <v>0</v>
      </c>
      <c r="U23" s="3">
        <f t="shared" si="12"/>
        <v>0</v>
      </c>
      <c r="V23" s="3">
        <f t="shared" si="13"/>
        <v>0</v>
      </c>
      <c r="W23" s="15">
        <f t="shared" si="14"/>
        <v>0</v>
      </c>
      <c r="X23" s="4">
        <f t="shared" si="15"/>
        <v>0</v>
      </c>
      <c r="Y23" s="3">
        <f t="shared" si="16"/>
        <v>0</v>
      </c>
      <c r="Z23" s="3">
        <f t="shared" si="17"/>
        <v>0</v>
      </c>
      <c r="AA23" s="3">
        <f t="shared" si="18"/>
        <v>0</v>
      </c>
      <c r="AB23" s="3">
        <f t="shared" si="19"/>
        <v>0</v>
      </c>
      <c r="AC23" s="3">
        <f t="shared" si="20"/>
        <v>0</v>
      </c>
      <c r="AD23" s="3">
        <f t="shared" si="21"/>
        <v>0</v>
      </c>
      <c r="AE23" s="15">
        <f t="shared" si="22"/>
        <v>0</v>
      </c>
    </row>
    <row r="24" spans="1:31" s="11" customFormat="1" ht="15.75" thickBot="1" x14ac:dyDescent="0.3">
      <c r="A24" s="22" t="s">
        <v>69</v>
      </c>
      <c r="B24" s="23" t="s">
        <v>30</v>
      </c>
      <c r="C24" s="23">
        <v>0.89119999999999999</v>
      </c>
      <c r="D24" s="23">
        <v>0.45150000000000001</v>
      </c>
      <c r="E24" s="23">
        <v>0.60919999999999996</v>
      </c>
      <c r="F24" s="23">
        <v>0.14199999999999999</v>
      </c>
      <c r="G24" s="23">
        <f t="shared" ref="G24" si="23">C24-F24</f>
        <v>0.74919999999999998</v>
      </c>
      <c r="H24" s="23">
        <f t="shared" ref="H24" si="24">D24-F24</f>
        <v>0.3095</v>
      </c>
      <c r="I24" s="24">
        <f t="shared" ref="I24" si="25">E24-F24</f>
        <v>0.46719999999999995</v>
      </c>
      <c r="J24" s="23">
        <f t="shared" ref="J24" si="26">(12.25*I24)-(2.79*H24)</f>
        <v>4.8596949999999994</v>
      </c>
      <c r="K24" s="23">
        <f t="shared" ref="K24" si="27">(21.5*H24)-(5.1*I24)</f>
        <v>4.2715300000000003</v>
      </c>
      <c r="L24" s="23">
        <f t="shared" ref="L24" si="28">(7.15*I24)+(18.71*H24)</f>
        <v>9.1312250000000006</v>
      </c>
      <c r="M24" s="24">
        <f t="shared" ref="M24" si="29">((1000*G24)-(1.82*J24)-(85.02*K24))/198</f>
        <v>1.9049993661616154</v>
      </c>
      <c r="N24" s="23">
        <v>30</v>
      </c>
      <c r="O24" s="23">
        <v>1.2120000000000001E-2</v>
      </c>
      <c r="P24" s="23">
        <f t="shared" ref="P24" si="30">J24/N24</f>
        <v>0.16198983333333331</v>
      </c>
      <c r="Q24" s="23">
        <f t="shared" ref="Q24" si="31">K24/N24</f>
        <v>0.14238433333333333</v>
      </c>
      <c r="R24" s="23">
        <f t="shared" ref="R24" si="32">L24/N24</f>
        <v>0.30437416666666667</v>
      </c>
      <c r="S24" s="23">
        <f t="shared" ref="S24" si="33">M24/N24</f>
        <v>6.3499978872053844E-2</v>
      </c>
      <c r="T24" s="23">
        <f t="shared" ref="T24" si="34">(1/O24)*J24</f>
        <v>400.96493399339926</v>
      </c>
      <c r="U24" s="23">
        <f t="shared" ref="U24" si="35">(1/O24)*K24</f>
        <v>352.43646864686468</v>
      </c>
      <c r="V24" s="23">
        <f t="shared" ref="V24" si="36">(1/O24)*L24</f>
        <v>753.401402640264</v>
      </c>
      <c r="W24" s="24">
        <f t="shared" ref="W24" si="37">(1/O24)*M24</f>
        <v>157.17816552488574</v>
      </c>
      <c r="X24" s="22">
        <f t="shared" ref="X24" si="38">J24*0.8</f>
        <v>3.8877559999999995</v>
      </c>
      <c r="Y24" s="23">
        <f t="shared" ref="Y24" si="39">K24*0.8</f>
        <v>3.4172240000000005</v>
      </c>
      <c r="Z24" s="23">
        <f t="shared" ref="Z24" si="40">X24+Y24</f>
        <v>7.3049800000000005</v>
      </c>
      <c r="AA24" s="23">
        <f t="shared" ref="AA24" si="41">M24*0.8</f>
        <v>1.5239994929292924</v>
      </c>
      <c r="AB24" s="23">
        <f t="shared" ref="AB24" si="42">(X24/O24)</f>
        <v>320.77194719471942</v>
      </c>
      <c r="AC24" s="23">
        <f t="shared" ref="AC24" si="43">(Y24/O24)</f>
        <v>281.9491749174918</v>
      </c>
      <c r="AD24" s="23">
        <f t="shared" ref="AD24" si="44">AB24+AC24</f>
        <v>602.72112211221122</v>
      </c>
      <c r="AE24" s="24">
        <f t="shared" ref="AE24" si="45">(AA24/O24)</f>
        <v>125.7425324199086</v>
      </c>
    </row>
    <row r="25" spans="1:31" ht="15.75" thickBot="1" x14ac:dyDescent="0.3">
      <c r="A25" s="4" t="s">
        <v>70</v>
      </c>
      <c r="B25" s="3" t="s">
        <v>30</v>
      </c>
      <c r="C25" s="3">
        <v>0.79349999999999998</v>
      </c>
      <c r="D25" s="3">
        <v>0.4385</v>
      </c>
      <c r="E25" s="3">
        <v>0.57550000000000001</v>
      </c>
      <c r="F25" s="3">
        <v>9.2999999999999999E-2</v>
      </c>
      <c r="G25" s="3">
        <f t="shared" ref="G25:G26" si="46">C25-F25</f>
        <v>0.70050000000000001</v>
      </c>
      <c r="H25" s="3">
        <f t="shared" ref="H25:H26" si="47">D25-F25</f>
        <v>0.34550000000000003</v>
      </c>
      <c r="I25" s="15">
        <f t="shared" ref="I25:I26" si="48">E25-F25</f>
        <v>0.48250000000000004</v>
      </c>
      <c r="J25" s="3">
        <f t="shared" ref="J25:J26" si="49">(12.25*I25)-(2.79*H25)</f>
        <v>4.9466800000000006</v>
      </c>
      <c r="K25" s="3">
        <f t="shared" ref="K25:K26" si="50">(21.5*H25)-(5.1*I25)</f>
        <v>4.9675000000000002</v>
      </c>
      <c r="L25" s="3">
        <f t="shared" ref="L25:L26" si="51">(7.15*I25)+(18.71*H25)</f>
        <v>9.9141800000000018</v>
      </c>
      <c r="M25" s="15">
        <f t="shared" ref="M25:M26" si="52">((1000*G25)-(1.82*J25)-(85.02*K25))/198</f>
        <v>1.3593949111111112</v>
      </c>
      <c r="N25" s="3">
        <v>30</v>
      </c>
      <c r="O25" s="3">
        <v>1.5129999999999999E-2</v>
      </c>
      <c r="P25" s="3">
        <f t="shared" ref="P25:P26" si="53">J25/N25</f>
        <v>0.16488933333333336</v>
      </c>
      <c r="Q25" s="3">
        <f t="shared" ref="Q25:Q26" si="54">K25/N25</f>
        <v>0.16558333333333333</v>
      </c>
      <c r="R25" s="3">
        <f t="shared" ref="R25:R26" si="55">L25/N25</f>
        <v>0.33047266666666675</v>
      </c>
      <c r="S25" s="3">
        <f t="shared" ref="S25:S26" si="56">M25/N25</f>
        <v>4.531316370370371E-2</v>
      </c>
      <c r="T25" s="3">
        <f t="shared" ref="T25:T26" si="57">(1/O25)*J25</f>
        <v>326.9451421017846</v>
      </c>
      <c r="U25" s="3">
        <f t="shared" ref="U25:U26" si="58">(1/O25)*K25</f>
        <v>328.32121612690025</v>
      </c>
      <c r="V25" s="3">
        <f t="shared" ref="V25:V26" si="59">(1/O25)*L25</f>
        <v>655.26635822868491</v>
      </c>
      <c r="W25" s="15">
        <f t="shared" ref="W25:W26" si="60">(1/O25)*M25</f>
        <v>89.847647793199684</v>
      </c>
      <c r="X25" s="4">
        <f t="shared" ref="X25:X26" si="61">J25*0.8</f>
        <v>3.9573440000000009</v>
      </c>
      <c r="Y25" s="3">
        <f t="shared" ref="Y25:Y26" si="62">K25*0.8</f>
        <v>3.9740000000000002</v>
      </c>
      <c r="Z25" s="3">
        <f t="shared" ref="Z25:Z26" si="63">X25+Y25</f>
        <v>7.9313440000000011</v>
      </c>
      <c r="AA25" s="3">
        <f t="shared" ref="AA25:AA26" si="64">M25*0.8</f>
        <v>1.0875159288888889</v>
      </c>
      <c r="AB25" s="3">
        <f t="shared" ref="AB25:AB26" si="65">(X25/O25)</f>
        <v>261.55611368142769</v>
      </c>
      <c r="AC25" s="3">
        <f t="shared" ref="AC25:AC26" si="66">(Y25/O25)</f>
        <v>262.65697290152019</v>
      </c>
      <c r="AD25" s="3">
        <f t="shared" ref="AD25:AD26" si="67">AB25+AC25</f>
        <v>524.21308658294788</v>
      </c>
      <c r="AE25" s="15">
        <f t="shared" ref="AE25:AE26" si="68">(AA25/O25)</f>
        <v>71.87811823455975</v>
      </c>
    </row>
    <row r="26" spans="1:31" ht="15.75" thickBot="1" x14ac:dyDescent="0.3">
      <c r="A26" s="4" t="s">
        <v>71</v>
      </c>
      <c r="B26" s="3" t="s">
        <v>30</v>
      </c>
      <c r="C26" s="3"/>
      <c r="D26" s="3"/>
      <c r="E26" s="3"/>
      <c r="F26" s="3"/>
      <c r="G26" s="3">
        <f t="shared" si="46"/>
        <v>0</v>
      </c>
      <c r="H26" s="3">
        <f t="shared" si="47"/>
        <v>0</v>
      </c>
      <c r="I26" s="15">
        <f t="shared" si="48"/>
        <v>0</v>
      </c>
      <c r="J26" s="3">
        <f t="shared" si="49"/>
        <v>0</v>
      </c>
      <c r="K26" s="3">
        <f t="shared" si="50"/>
        <v>0</v>
      </c>
      <c r="L26" s="3">
        <f t="shared" si="51"/>
        <v>0</v>
      </c>
      <c r="M26" s="15">
        <f t="shared" si="52"/>
        <v>0</v>
      </c>
      <c r="N26" s="3">
        <v>30</v>
      </c>
      <c r="O26" s="3">
        <v>8.5199999999999998E-3</v>
      </c>
      <c r="P26" s="3">
        <f t="shared" si="53"/>
        <v>0</v>
      </c>
      <c r="Q26" s="3">
        <f t="shared" si="54"/>
        <v>0</v>
      </c>
      <c r="R26" s="3">
        <f t="shared" si="55"/>
        <v>0</v>
      </c>
      <c r="S26" s="3">
        <f t="shared" si="56"/>
        <v>0</v>
      </c>
      <c r="T26" s="3">
        <f t="shared" si="57"/>
        <v>0</v>
      </c>
      <c r="U26" s="3">
        <f t="shared" si="58"/>
        <v>0</v>
      </c>
      <c r="V26" s="3">
        <f t="shared" si="59"/>
        <v>0</v>
      </c>
      <c r="W26" s="15">
        <f t="shared" si="60"/>
        <v>0</v>
      </c>
      <c r="X26" s="4">
        <f t="shared" si="61"/>
        <v>0</v>
      </c>
      <c r="Y26" s="3">
        <f t="shared" si="62"/>
        <v>0</v>
      </c>
      <c r="Z26" s="3">
        <f t="shared" si="63"/>
        <v>0</v>
      </c>
      <c r="AA26" s="3">
        <f t="shared" si="64"/>
        <v>0</v>
      </c>
      <c r="AB26" s="3">
        <f t="shared" si="65"/>
        <v>0</v>
      </c>
      <c r="AC26" s="3">
        <f t="shared" si="66"/>
        <v>0</v>
      </c>
      <c r="AD26" s="3">
        <f t="shared" si="67"/>
        <v>0</v>
      </c>
      <c r="AE26" s="15">
        <f t="shared" si="68"/>
        <v>0</v>
      </c>
    </row>
    <row r="28" spans="1:31" x14ac:dyDescent="0.25">
      <c r="G28" s="2"/>
      <c r="H28" s="2"/>
      <c r="I28" s="2"/>
      <c r="AC28" s="2"/>
    </row>
    <row r="29" spans="1:31" x14ac:dyDescent="0.25">
      <c r="G29" s="2"/>
      <c r="H29" s="2"/>
      <c r="I29" s="2"/>
    </row>
    <row r="30" spans="1:31" x14ac:dyDescent="0.25">
      <c r="G30" s="2"/>
      <c r="H30" s="2"/>
      <c r="I30" s="2"/>
    </row>
    <row r="31" spans="1:31" x14ac:dyDescent="0.25">
      <c r="K31" s="2"/>
      <c r="L31" s="2"/>
      <c r="M31" s="2"/>
    </row>
    <row r="32" spans="1:31" x14ac:dyDescent="0.25">
      <c r="K32" s="2"/>
      <c r="L32" s="2"/>
      <c r="M32" s="2"/>
    </row>
    <row r="33" spans="11:13" x14ac:dyDescent="0.25">
      <c r="K33" s="2"/>
      <c r="L33" s="2"/>
      <c r="M33" s="2"/>
    </row>
  </sheetData>
  <mergeCells count="3">
    <mergeCell ref="J1:M1"/>
    <mergeCell ref="X1:AA1"/>
    <mergeCell ref="AB1:AE1"/>
  </mergeCells>
  <phoneticPr fontId="3" type="noConversion"/>
  <pageMargins left="0.7" right="0.7" top="0.75" bottom="0.75" header="0.3" footer="0.3"/>
  <pageSetup paperSize="9" orientation="portrait" horizontalDpi="1200" verticalDpi="1200" r:id="rId1"/>
  <ignoredErrors>
    <ignoredError sqref="Z3 Z7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763427-F4E5-4215-8E3E-1BB275786317}">
  <dimension ref="A72:T99"/>
  <sheetViews>
    <sheetView topLeftCell="A64" workbookViewId="0">
      <selection activeCell="J86" sqref="J86"/>
    </sheetView>
  </sheetViews>
  <sheetFormatPr defaultRowHeight="15" x14ac:dyDescent="0.25"/>
  <sheetData>
    <row r="72" spans="1:20" x14ac:dyDescent="0.25">
      <c r="M72" t="s">
        <v>39</v>
      </c>
      <c r="N72" s="21" t="s">
        <v>40</v>
      </c>
      <c r="O72" s="21" t="s">
        <v>41</v>
      </c>
      <c r="P72" t="s">
        <v>51</v>
      </c>
      <c r="Q72" t="s">
        <v>52</v>
      </c>
      <c r="R72" t="s">
        <v>53</v>
      </c>
      <c r="S72" t="s">
        <v>54</v>
      </c>
      <c r="T72" t="s">
        <v>55</v>
      </c>
    </row>
    <row r="73" spans="1:20" x14ac:dyDescent="0.25">
      <c r="M73">
        <v>0.24563560000000001</v>
      </c>
      <c r="N73">
        <v>0.11301363333333334</v>
      </c>
      <c r="O73">
        <v>0.30104016666666666</v>
      </c>
      <c r="P73">
        <v>0.29714863999999996</v>
      </c>
      <c r="Q73">
        <v>0.31595866666666672</v>
      </c>
      <c r="R73">
        <v>0.31846886666666668</v>
      </c>
      <c r="S73">
        <v>0.33264683333333339</v>
      </c>
      <c r="T73">
        <v>0.30437416666666667</v>
      </c>
    </row>
    <row r="74" spans="1:20" x14ac:dyDescent="0.25">
      <c r="A74" s="5" t="s">
        <v>42</v>
      </c>
      <c r="B74" s="5" t="s">
        <v>43</v>
      </c>
      <c r="C74" s="5" t="s">
        <v>44</v>
      </c>
      <c r="D74" s="5" t="s">
        <v>45</v>
      </c>
      <c r="E74" s="5" t="s">
        <v>46</v>
      </c>
      <c r="F74" s="5"/>
      <c r="G74" s="5" t="s">
        <v>47</v>
      </c>
      <c r="H74" s="5" t="s">
        <v>48</v>
      </c>
      <c r="I74" s="5"/>
      <c r="J74" s="5"/>
      <c r="M74">
        <v>0.33541600000000005</v>
      </c>
      <c r="N74">
        <v>0.12584300000000001</v>
      </c>
      <c r="O74">
        <v>0.21042006666666666</v>
      </c>
      <c r="P74">
        <v>0.32272456666666671</v>
      </c>
      <c r="Q74">
        <v>0.30794733333333341</v>
      </c>
      <c r="R74">
        <v>0.23759143333333335</v>
      </c>
      <c r="S74">
        <v>0.24330436666666663</v>
      </c>
      <c r="T74">
        <v>0.33047266666666675</v>
      </c>
    </row>
    <row r="75" spans="1:20" x14ac:dyDescent="0.25">
      <c r="B75" t="s">
        <v>39</v>
      </c>
      <c r="C75">
        <v>0.24563560000000001</v>
      </c>
      <c r="D75">
        <v>0.33541600000000005</v>
      </c>
      <c r="G75">
        <f t="shared" ref="G75:G82" si="0">AVERAGE(C75:E75)</f>
        <v>0.29052580000000006</v>
      </c>
      <c r="H75">
        <f t="shared" ref="H75:H82" si="1">STDEV(C75:E75)/SQRT(3)</f>
        <v>3.665269481716165E-2</v>
      </c>
      <c r="L75" t="s">
        <v>49</v>
      </c>
      <c r="M75">
        <f>AVERAGE(M73,M74)</f>
        <v>0.29052580000000006</v>
      </c>
      <c r="N75">
        <f>AVERAGE(N73,N74)</f>
        <v>0.11942831666666667</v>
      </c>
      <c r="O75">
        <f t="shared" ref="O75:T75" si="2">AVERAGE(O73,O74)</f>
        <v>0.25573011666666667</v>
      </c>
      <c r="P75">
        <f t="shared" si="2"/>
        <v>0.30993660333333334</v>
      </c>
      <c r="Q75">
        <f t="shared" si="2"/>
        <v>0.31195300000000004</v>
      </c>
      <c r="R75">
        <f t="shared" si="2"/>
        <v>0.27803015000000003</v>
      </c>
      <c r="S75">
        <f t="shared" si="2"/>
        <v>0.2879756</v>
      </c>
      <c r="T75">
        <f t="shared" si="2"/>
        <v>0.31742341666666674</v>
      </c>
    </row>
    <row r="76" spans="1:20" x14ac:dyDescent="0.25">
      <c r="B76" t="s">
        <v>50</v>
      </c>
      <c r="C76">
        <v>0.11301363333333334</v>
      </c>
      <c r="D76">
        <v>0.12584300000000001</v>
      </c>
      <c r="G76">
        <f t="shared" si="0"/>
        <v>0.11942831666666667</v>
      </c>
      <c r="H76">
        <f t="shared" si="1"/>
        <v>5.2375670094007391E-3</v>
      </c>
      <c r="J76" s="20">
        <f>TTEST($C$75:$E$75,C76:E76,2,2)</f>
        <v>6.3612647204282946E-2</v>
      </c>
      <c r="L76" t="s">
        <v>48</v>
      </c>
      <c r="M76">
        <f t="shared" ref="M76" si="3">STDEV(H76:J76)/SQRT(3)</f>
        <v>2.383152669525157E-2</v>
      </c>
      <c r="N76">
        <v>5.2375670094007391E-3</v>
      </c>
      <c r="O76">
        <v>1.9611104778670615E-2</v>
      </c>
      <c r="P76">
        <v>1.0441328338695826E-2</v>
      </c>
      <c r="Q76">
        <v>3.2706131376694873E-3</v>
      </c>
      <c r="R76">
        <v>3.3018073895438163E-2</v>
      </c>
      <c r="S76">
        <v>3.6473909282491508E-2</v>
      </c>
      <c r="T76">
        <v>1.0654668008671162E-2</v>
      </c>
    </row>
    <row r="77" spans="1:20" x14ac:dyDescent="0.25">
      <c r="B77" t="s">
        <v>41</v>
      </c>
      <c r="C77">
        <v>0.16238286666666665</v>
      </c>
      <c r="D77">
        <v>0.21042006666666666</v>
      </c>
      <c r="G77">
        <f t="shared" si="0"/>
        <v>0.18640146666666665</v>
      </c>
      <c r="H77">
        <f t="shared" si="1"/>
        <v>1.9611104778670615E-2</v>
      </c>
      <c r="J77">
        <f t="shared" ref="J77:J82" si="4">TTEST($C$75:$E$75,C77:E77,2,2)</f>
        <v>0.17749091189027011</v>
      </c>
    </row>
    <row r="78" spans="1:20" x14ac:dyDescent="0.25">
      <c r="B78" t="s">
        <v>51</v>
      </c>
      <c r="C78">
        <v>0.29714863999999996</v>
      </c>
      <c r="D78">
        <v>0.32272456666666671</v>
      </c>
      <c r="G78">
        <f t="shared" si="0"/>
        <v>0.30993660333333334</v>
      </c>
      <c r="H78">
        <f t="shared" si="1"/>
        <v>1.0441328338695826E-2</v>
      </c>
      <c r="J78" s="20">
        <f>TTEST($C$75:$D$75,C78:D78,2,2)</f>
        <v>0.71788599963045496</v>
      </c>
    </row>
    <row r="79" spans="1:20" x14ac:dyDescent="0.25">
      <c r="B79" t="s">
        <v>52</v>
      </c>
      <c r="C79">
        <v>0.31595866666666672</v>
      </c>
      <c r="D79">
        <v>0.30794733333333341</v>
      </c>
      <c r="G79">
        <f t="shared" si="0"/>
        <v>0.31195300000000004</v>
      </c>
      <c r="H79">
        <f t="shared" si="1"/>
        <v>3.2706131376694873E-3</v>
      </c>
      <c r="J79">
        <f t="shared" si="4"/>
        <v>0.68134163706152473</v>
      </c>
    </row>
    <row r="80" spans="1:20" x14ac:dyDescent="0.25">
      <c r="B80" t="s">
        <v>53</v>
      </c>
      <c r="C80">
        <v>0.31846886666666668</v>
      </c>
      <c r="D80">
        <v>0.23759143333333335</v>
      </c>
      <c r="G80">
        <f t="shared" si="0"/>
        <v>0.27803015000000003</v>
      </c>
      <c r="H80">
        <f t="shared" si="1"/>
        <v>3.3018073895438163E-2</v>
      </c>
      <c r="J80" s="20">
        <f>TTEST($C$75:$D$75,C80:D80,2,2)</f>
        <v>0.85529706692964458</v>
      </c>
    </row>
    <row r="81" spans="2:10" x14ac:dyDescent="0.25">
      <c r="B81" t="s">
        <v>54</v>
      </c>
      <c r="C81">
        <v>0.33264683333333339</v>
      </c>
      <c r="D81">
        <v>0.24330436666666663</v>
      </c>
      <c r="G81">
        <f t="shared" si="0"/>
        <v>0.2879756</v>
      </c>
      <c r="H81">
        <f t="shared" si="1"/>
        <v>3.6473909282491508E-2</v>
      </c>
      <c r="J81">
        <f t="shared" si="4"/>
        <v>0.97153731146085032</v>
      </c>
    </row>
    <row r="82" spans="2:10" x14ac:dyDescent="0.25">
      <c r="B82" t="s">
        <v>55</v>
      </c>
      <c r="C82">
        <v>0.30437416666666667</v>
      </c>
      <c r="D82">
        <v>0.33047266666666675</v>
      </c>
      <c r="G82">
        <f t="shared" si="0"/>
        <v>0.31742341666666674</v>
      </c>
      <c r="H82">
        <f t="shared" si="1"/>
        <v>1.0654668008671162E-2</v>
      </c>
      <c r="J82">
        <f t="shared" si="4"/>
        <v>0.62314766424028534</v>
      </c>
    </row>
    <row r="84" spans="2:10" x14ac:dyDescent="0.25">
      <c r="J84" s="5"/>
    </row>
    <row r="93" spans="2:10" x14ac:dyDescent="0.25">
      <c r="B93" s="5"/>
      <c r="C93" s="5"/>
      <c r="D93" s="5"/>
      <c r="E93" s="5"/>
      <c r="F93" s="5"/>
      <c r="G93" s="5"/>
      <c r="H93" s="5"/>
      <c r="I93" s="5"/>
      <c r="J93" s="5"/>
    </row>
    <row r="95" spans="2:10" x14ac:dyDescent="0.25">
      <c r="J95" s="20"/>
    </row>
    <row r="97" spans="10:16" x14ac:dyDescent="0.25">
      <c r="J97" s="5"/>
    </row>
    <row r="99" spans="10:16" x14ac:dyDescent="0.25">
      <c r="J99" s="5"/>
      <c r="P99" t="s">
        <v>56</v>
      </c>
    </row>
  </sheetData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FA0FD0371181C498698032AE8A3E6EA" ma:contentTypeVersion="13" ma:contentTypeDescription="Create a new document." ma:contentTypeScope="" ma:versionID="85e894eb783a491fad2f43c65438f60c">
  <xsd:schema xmlns:xsd="http://www.w3.org/2001/XMLSchema" xmlns:xs="http://www.w3.org/2001/XMLSchema" xmlns:p="http://schemas.microsoft.com/office/2006/metadata/properties" xmlns:ns3="d519a8c0-570a-47b0-b56b-b96edf20cacc" xmlns:ns4="aedf63b6-fca8-412f-982e-8c227af61156" targetNamespace="http://schemas.microsoft.com/office/2006/metadata/properties" ma:root="true" ma:fieldsID="65f5d13b5ecbac938c3afdb0f21a0046" ns3:_="" ns4:_="">
    <xsd:import namespace="d519a8c0-570a-47b0-b56b-b96edf20cacc"/>
    <xsd:import namespace="aedf63b6-fca8-412f-982e-8c227af61156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19a8c0-570a-47b0-b56b-b96edf20ca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df63b6-fca8-412f-982e-8c227af6115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2F25B10-100D-42A4-8DF7-60BC73DC96E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19a8c0-570a-47b0-b56b-b96edf20cacc"/>
    <ds:schemaRef ds:uri="aedf63b6-fca8-412f-982e-8c227af6115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A013E67-26E3-4F4D-8533-B8972F6A004A}">
  <ds:schemaRefs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aedf63b6-fca8-412f-982e-8c227af61156"/>
    <ds:schemaRef ds:uri="http://purl.org/dc/terms/"/>
    <ds:schemaRef ds:uri="http://schemas.openxmlformats.org/package/2006/metadata/core-properties"/>
    <ds:schemaRef ds:uri="d519a8c0-570a-47b0-b56b-b96edf20cacc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823CF9C1-CA3E-4955-AA2B-902FE080F9A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Woodard M.A.</dc:creator>
  <cp:keywords/>
  <dc:description/>
  <cp:lastModifiedBy>Marker</cp:lastModifiedBy>
  <cp:revision/>
  <dcterms:created xsi:type="dcterms:W3CDTF">2021-02-04T14:26:08Z</dcterms:created>
  <dcterms:modified xsi:type="dcterms:W3CDTF">2022-03-10T11:47:08Z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0x010100EFA0FD0371181C498698032AE8A3E6EA</vt:lpwstr>
  </property>
</Properties>
</file>